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408"/>
  <workbookPr/>
  <mc:AlternateContent xmlns:mc="http://schemas.openxmlformats.org/markup-compatibility/2006">
    <mc:Choice Requires="x15">
      <x15ac:absPath xmlns:x15ac="http://schemas.microsoft.com/office/spreadsheetml/2010/11/ac" url="/Users/LiisaJ/Desktop/Websites/agdm2015/wholefarm/xls/"/>
    </mc:Choice>
  </mc:AlternateContent>
  <bookViews>
    <workbookView xWindow="2780" yWindow="460" windowWidth="17400" windowHeight="11240"/>
  </bookViews>
  <sheets>
    <sheet name="Example" sheetId="1" r:id="rId1"/>
    <sheet name="Blank" sheetId="6" r:id="rId2"/>
    <sheet name="Charts" sheetId="4" r:id="rId3"/>
  </sheets>
  <definedNames>
    <definedName name="_xlnm.Print_Area" localSheetId="1">Blank!$C$1:$I$104</definedName>
    <definedName name="_xlnm.Print_Area" localSheetId="0">Example!$C$1:$I$104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49" i="6" l="1"/>
  <c r="E49" i="1"/>
  <c r="F49" i="1"/>
  <c r="G49" i="1"/>
  <c r="H49" i="1"/>
  <c r="I49" i="1"/>
  <c r="D49" i="1"/>
  <c r="I49" i="6"/>
  <c r="E49" i="6"/>
  <c r="F49" i="6"/>
  <c r="G49" i="6"/>
  <c r="H49" i="6"/>
  <c r="C99" i="6"/>
  <c r="I92" i="6"/>
  <c r="H92" i="6"/>
  <c r="G92" i="6"/>
  <c r="F92" i="6"/>
  <c r="I91" i="6"/>
  <c r="H91" i="6"/>
  <c r="G91" i="6"/>
  <c r="F91" i="6"/>
  <c r="I90" i="6"/>
  <c r="H90" i="6"/>
  <c r="G90" i="6"/>
  <c r="F90" i="6"/>
  <c r="E90" i="6"/>
  <c r="D90" i="6"/>
  <c r="I88" i="6"/>
  <c r="H88" i="6"/>
  <c r="E79" i="6"/>
  <c r="H79" i="6"/>
  <c r="E78" i="6"/>
  <c r="H78" i="6"/>
  <c r="F70" i="6"/>
  <c r="F67" i="6"/>
  <c r="F66" i="6"/>
  <c r="E61" i="6"/>
  <c r="H61" i="6"/>
  <c r="H60" i="6"/>
  <c r="E60" i="6"/>
  <c r="E56" i="6"/>
  <c r="H56" i="6"/>
  <c r="H55" i="6"/>
  <c r="E55" i="6"/>
  <c r="E54" i="6"/>
  <c r="H54" i="6"/>
  <c r="H53" i="6"/>
  <c r="E53" i="6"/>
  <c r="I50" i="6"/>
  <c r="H50" i="6"/>
  <c r="G50" i="6"/>
  <c r="F50" i="6"/>
  <c r="E50" i="6"/>
  <c r="D50" i="6"/>
  <c r="I37" i="6"/>
  <c r="H37" i="6"/>
  <c r="G37" i="6"/>
  <c r="F37" i="6"/>
  <c r="E37" i="6"/>
  <c r="D37" i="6"/>
  <c r="J32" i="6"/>
  <c r="E60" i="1"/>
  <c r="E78" i="1"/>
  <c r="E61" i="1"/>
  <c r="E79" i="1"/>
  <c r="I88" i="1"/>
  <c r="E57" i="6"/>
  <c r="E75" i="6"/>
  <c r="H57" i="6"/>
  <c r="E59" i="6"/>
  <c r="I92" i="1"/>
  <c r="H92" i="1"/>
  <c r="G92" i="1"/>
  <c r="F92" i="1"/>
  <c r="I91" i="1"/>
  <c r="H91" i="1"/>
  <c r="G91" i="1"/>
  <c r="F91" i="1"/>
  <c r="E56" i="1"/>
  <c r="H56" i="1"/>
  <c r="E55" i="1"/>
  <c r="H55" i="1"/>
  <c r="E54" i="1"/>
  <c r="E53" i="1"/>
  <c r="H53" i="1"/>
  <c r="I90" i="1"/>
  <c r="H90" i="1"/>
  <c r="G90" i="1"/>
  <c r="F90" i="1"/>
  <c r="E90" i="1"/>
  <c r="D90" i="1"/>
  <c r="H79" i="1"/>
  <c r="I50" i="1"/>
  <c r="H50" i="1"/>
  <c r="G50" i="1"/>
  <c r="F50" i="1"/>
  <c r="E50" i="1"/>
  <c r="D50" i="1"/>
  <c r="J32" i="1"/>
  <c r="F70" i="1"/>
  <c r="H61" i="1"/>
  <c r="F66" i="1"/>
  <c r="C99" i="1"/>
  <c r="H60" i="1"/>
  <c r="F67" i="1"/>
  <c r="I37" i="1"/>
  <c r="H37" i="1"/>
  <c r="G37" i="1"/>
  <c r="F37" i="1"/>
  <c r="E37" i="1"/>
  <c r="D37" i="1"/>
  <c r="E62" i="6"/>
  <c r="E64" i="6"/>
  <c r="E77" i="6"/>
  <c r="H59" i="6"/>
  <c r="H62" i="6"/>
  <c r="H64" i="6"/>
  <c r="H75" i="6"/>
  <c r="E84" i="6"/>
  <c r="E59" i="1"/>
  <c r="H59" i="1"/>
  <c r="H62" i="1"/>
  <c r="E57" i="1"/>
  <c r="E75" i="1"/>
  <c r="H78" i="1"/>
  <c r="H54" i="1"/>
  <c r="H57" i="1"/>
  <c r="E85" i="6"/>
  <c r="H85" i="6"/>
  <c r="H84" i="6"/>
  <c r="E86" i="6"/>
  <c r="H86" i="6"/>
  <c r="H77" i="6"/>
  <c r="H80" i="6"/>
  <c r="H82" i="6"/>
  <c r="E80" i="6"/>
  <c r="E82" i="6"/>
  <c r="E88" i="6"/>
  <c r="E66" i="6"/>
  <c r="H66" i="6"/>
  <c r="E67" i="6"/>
  <c r="H67" i="6"/>
  <c r="F69" i="6"/>
  <c r="F71" i="6"/>
  <c r="E77" i="1"/>
  <c r="E80" i="1"/>
  <c r="E82" i="1"/>
  <c r="E88" i="1"/>
  <c r="H88" i="1"/>
  <c r="H64" i="1"/>
  <c r="E62" i="1"/>
  <c r="E64" i="1"/>
  <c r="F69" i="1"/>
  <c r="H75" i="1"/>
  <c r="D91" i="6"/>
  <c r="E92" i="6"/>
  <c r="D92" i="6"/>
  <c r="E91" i="6"/>
  <c r="H77" i="1"/>
  <c r="H80" i="1"/>
  <c r="H82" i="1"/>
  <c r="E84" i="1"/>
  <c r="H84" i="1"/>
  <c r="F71" i="1"/>
  <c r="E67" i="1"/>
  <c r="H67" i="1"/>
  <c r="E66" i="1"/>
  <c r="H66" i="1"/>
  <c r="D91" i="1"/>
  <c r="D92" i="1"/>
  <c r="E92" i="1"/>
  <c r="E91" i="1"/>
  <c r="E86" i="1"/>
  <c r="H86" i="1"/>
  <c r="E85" i="1"/>
  <c r="H85" i="1"/>
</calcChain>
</file>

<file path=xl/comments1.xml><?xml version="1.0" encoding="utf-8"?>
<comments xmlns="http://schemas.openxmlformats.org/spreadsheetml/2006/main">
  <authors>
    <author>Economics Department</author>
    <author>William Edwards</author>
    <author>isuimage</author>
  </authors>
  <commentList>
    <comment ref="C6" authorId="0">
      <text>
        <r>
          <rPr>
            <sz val="8"/>
            <color indexed="81"/>
            <rFont val="Tahoma"/>
            <family val="2"/>
          </rPr>
          <t>Place the cursor over cells with red 
triangles to read comments</t>
        </r>
      </text>
    </comment>
    <comment ref="D49" authorId="1">
      <text>
        <r>
          <rPr>
            <sz val="8"/>
            <color indexed="81"/>
            <rFont val="Arial"/>
            <family val="2"/>
          </rPr>
          <t>Calculated on all pre-harvest 
costs for 9 months.</t>
        </r>
      </text>
    </comment>
    <comment ref="E49" authorId="1">
      <text>
        <r>
          <rPr>
            <sz val="8"/>
            <color indexed="81"/>
            <rFont val="Arial"/>
            <family val="2"/>
          </rPr>
          <t>Calculated on all pre-harvest 
costs for 9 months.</t>
        </r>
      </text>
    </comment>
    <comment ref="F49" authorId="1">
      <text>
        <r>
          <rPr>
            <sz val="8"/>
            <color indexed="81"/>
            <rFont val="Arial"/>
            <family val="2"/>
          </rPr>
          <t>Calculated on all pre-harvest 
costs for 9 months.</t>
        </r>
      </text>
    </comment>
    <comment ref="G49" authorId="1">
      <text>
        <r>
          <rPr>
            <sz val="8"/>
            <color indexed="81"/>
            <rFont val="Arial"/>
            <family val="2"/>
          </rPr>
          <t>Calculated on all pre-harvest 
costs for 9 months.</t>
        </r>
      </text>
    </comment>
    <comment ref="H49" authorId="1">
      <text>
        <r>
          <rPr>
            <sz val="8"/>
            <color indexed="81"/>
            <rFont val="Arial"/>
            <family val="2"/>
          </rPr>
          <t>Calculated on all pre-harvest 
costs for 9 months.</t>
        </r>
      </text>
    </comment>
    <comment ref="I49" authorId="1">
      <text>
        <r>
          <rPr>
            <sz val="8"/>
            <color indexed="81"/>
            <rFont val="Arial"/>
            <family val="2"/>
          </rPr>
          <t>Calculated on all pre-harvest 
costs for 9 months.</t>
        </r>
      </text>
    </comment>
    <comment ref="E61" authorId="1">
      <text>
        <r>
          <rPr>
            <sz val="8"/>
            <color indexed="81"/>
            <rFont val="Arial"/>
            <family val="2"/>
          </rPr>
          <t>Annual cost is based on the weighted average 
cost of long-term capital, a 20-year life for 
improvements, and a 10-year life for machinery.</t>
        </r>
      </text>
    </comment>
    <comment ref="E66" authorId="1">
      <text>
        <r>
          <rPr>
            <sz val="8"/>
            <color indexed="81"/>
            <rFont val="Arial"/>
            <family val="2"/>
          </rPr>
          <t>Land value is estimated by comparing the 
expected cash return to the rate of return 
observed on similar properties.</t>
        </r>
      </text>
    </comment>
    <comment ref="E67" authorId="1">
      <text>
        <r>
          <rPr>
            <sz val="8"/>
            <color indexed="81"/>
            <rFont val="Arial"/>
            <family val="2"/>
          </rPr>
          <t>Estimated land value that would provide 
the same rate of return as the weighted 
real cost of capital.</t>
        </r>
      </text>
    </comment>
    <comment ref="F67" authorId="1">
      <text>
        <r>
          <rPr>
            <sz val="8"/>
            <color indexed="81"/>
            <rFont val="Arial"/>
            <family val="2"/>
          </rPr>
          <t>The weighted average of the expected 
mortgage interest rate and the opportunity 
cost interest rate on equity capital, adjusted 
for expected appreciation in farmland values.</t>
        </r>
      </text>
    </comment>
    <comment ref="F69" authorId="1">
      <text>
        <r>
          <rPr>
            <sz val="8"/>
            <color indexed="81"/>
            <rFont val="Arial"/>
            <family val="2"/>
          </rPr>
          <t>The net cash return divided 
by the expected purchase price.</t>
        </r>
      </text>
    </comment>
    <comment ref="F71" authorId="1">
      <text>
        <r>
          <rPr>
            <sz val="8"/>
            <color indexed="81"/>
            <rFont val="Arial"/>
            <family val="2"/>
          </rPr>
          <t>The expected rate of net cash return 
plus the expected annual rate of 
increase in farmland values.</t>
        </r>
      </text>
    </comment>
    <comment ref="E79" authorId="1">
      <text>
        <r>
          <rPr>
            <sz val="8"/>
            <color indexed="81"/>
            <rFont val="Arial"/>
            <family val="2"/>
          </rPr>
          <t>Based on even total payments amortization.</t>
        </r>
      </text>
    </comment>
    <comment ref="E84" authorId="1">
      <text>
        <r>
          <rPr>
            <sz val="8"/>
            <color indexed="81"/>
            <rFont val="Arial"/>
            <family val="2"/>
          </rPr>
          <t>Based on a loan payment that will cause the 
expected net cash flow to be zero. The percent 
of the loan amortized (and balloon payment) 
are assumed to remain the same.</t>
        </r>
      </text>
    </comment>
    <comment ref="E85" authorId="1">
      <text>
        <r>
          <rPr>
            <sz val="8"/>
            <color indexed="81"/>
            <rFont val="Arial"/>
            <family val="2"/>
          </rPr>
          <t>The purchase price which will result in the 
maximum loan that can be supported, 
assuming the percent down payment 
remains the same.</t>
        </r>
      </text>
    </comment>
    <comment ref="E86" authorId="1">
      <text>
        <r>
          <rPr>
            <sz val="8"/>
            <color indexed="81"/>
            <rFont val="Arial"/>
            <family val="2"/>
          </rPr>
          <t>The purchase price which will result in the 
maximum loan that can be supported, 
assuming the dollar amount of the 
down payment remains the same.</t>
        </r>
      </text>
    </comment>
    <comment ref="D91" authorId="2">
      <text>
        <r>
          <rPr>
            <sz val="8"/>
            <color indexed="81"/>
            <rFont val="Arial"/>
            <family val="2"/>
          </rPr>
          <t>Assumes that all crop selling 
prices will increase or decrease 
in the same proportion.</t>
        </r>
      </text>
    </comment>
    <comment ref="E91" authorId="2">
      <text>
        <r>
          <rPr>
            <sz val="8"/>
            <color indexed="81"/>
            <rFont val="Arial"/>
            <family val="2"/>
          </rPr>
          <t>Assumes that all crop selling 
prices will increase or decrease 
in the same proportion.</t>
        </r>
      </text>
    </comment>
    <comment ref="F91" authorId="2">
      <text>
        <r>
          <rPr>
            <sz val="8"/>
            <color indexed="81"/>
            <rFont val="Arial"/>
            <family val="2"/>
          </rPr>
          <t>Assumes that all crop selling 
prices will increase or decrease 
in the same proportion.</t>
        </r>
      </text>
    </comment>
    <comment ref="G91" authorId="2">
      <text>
        <r>
          <rPr>
            <sz val="8"/>
            <color indexed="81"/>
            <rFont val="Arial"/>
            <family val="2"/>
          </rPr>
          <t>Assumes that all crop selling 
prices will increase or decrease 
in the same proportion.</t>
        </r>
      </text>
    </comment>
    <comment ref="H91" authorId="2">
      <text>
        <r>
          <rPr>
            <sz val="8"/>
            <color indexed="81"/>
            <rFont val="Arial"/>
            <family val="2"/>
          </rPr>
          <t>Assumes that all crop selling 
prices will increase or decrease 
in the same proportion.</t>
        </r>
      </text>
    </comment>
    <comment ref="I91" authorId="2">
      <text>
        <r>
          <rPr>
            <sz val="8"/>
            <color indexed="81"/>
            <rFont val="Arial"/>
            <family val="2"/>
          </rPr>
          <t>Assumes that all crop selling 
prices will increase or decrease 
in the same proportion.</t>
        </r>
      </text>
    </comment>
    <comment ref="D92" authorId="2">
      <text>
        <r>
          <rPr>
            <sz val="8"/>
            <color indexed="81"/>
            <rFont val="Arial"/>
            <family val="2"/>
          </rPr>
          <t>Assumes that all yields 
will increase or decrease 
in the same proportion.</t>
        </r>
      </text>
    </comment>
    <comment ref="E92" authorId="2">
      <text>
        <r>
          <rPr>
            <sz val="8"/>
            <color indexed="81"/>
            <rFont val="Arial"/>
            <family val="2"/>
          </rPr>
          <t>Assumes that all yields 
will increase or decrease 
in the same proportion.</t>
        </r>
      </text>
    </comment>
    <comment ref="F92" authorId="2">
      <text>
        <r>
          <rPr>
            <sz val="8"/>
            <color indexed="81"/>
            <rFont val="Arial"/>
            <family val="2"/>
          </rPr>
          <t>Assumes that all yields 
will increase or decrease 
in the same proportion.</t>
        </r>
      </text>
    </comment>
    <comment ref="G92" authorId="2">
      <text>
        <r>
          <rPr>
            <sz val="8"/>
            <color indexed="81"/>
            <rFont val="Arial"/>
            <family val="2"/>
          </rPr>
          <t>Assumes that all yields 
will increase or decrease 
in the same proportion.</t>
        </r>
      </text>
    </comment>
    <comment ref="H92" authorId="2">
      <text>
        <r>
          <rPr>
            <sz val="8"/>
            <color indexed="81"/>
            <rFont val="Arial"/>
            <family val="2"/>
          </rPr>
          <t>Assumes that all yields 
will increase or decrease 
in the same proportion.</t>
        </r>
      </text>
    </comment>
    <comment ref="I92" authorId="2">
      <text>
        <r>
          <rPr>
            <sz val="8"/>
            <color indexed="81"/>
            <rFont val="Arial"/>
            <family val="2"/>
          </rPr>
          <t>Assumes that all yields 
will increase or decrease 
in the same proportion.</t>
        </r>
      </text>
    </comment>
  </commentList>
</comments>
</file>

<file path=xl/comments2.xml><?xml version="1.0" encoding="utf-8"?>
<comments xmlns="http://schemas.openxmlformats.org/spreadsheetml/2006/main">
  <authors>
    <author>Economics Department</author>
    <author>William Edwards</author>
    <author>isuimage</author>
  </authors>
  <commentList>
    <comment ref="C6" authorId="0">
      <text>
        <r>
          <rPr>
            <sz val="8"/>
            <color indexed="81"/>
            <rFont val="Tahoma"/>
            <family val="2"/>
          </rPr>
          <t>Place the cursor over cells with red 
triangles to read comments</t>
        </r>
      </text>
    </comment>
    <comment ref="D49" authorId="1">
      <text>
        <r>
          <rPr>
            <sz val="8"/>
            <color indexed="81"/>
            <rFont val="Arial"/>
            <family val="2"/>
          </rPr>
          <t>Calculated on all pre-harvest 
costs for 9 months.</t>
        </r>
      </text>
    </comment>
    <comment ref="E49" authorId="1">
      <text>
        <r>
          <rPr>
            <sz val="8"/>
            <color indexed="81"/>
            <rFont val="Arial"/>
            <family val="2"/>
          </rPr>
          <t>Calculated on all pre-harvest 
costs for 9 months.</t>
        </r>
      </text>
    </comment>
    <comment ref="F49" authorId="1">
      <text>
        <r>
          <rPr>
            <sz val="8"/>
            <color indexed="81"/>
            <rFont val="Arial"/>
            <family val="2"/>
          </rPr>
          <t>Calculated on all pre-harvest 
costs for 9 months.</t>
        </r>
      </text>
    </comment>
    <comment ref="G49" authorId="1">
      <text>
        <r>
          <rPr>
            <sz val="8"/>
            <color indexed="81"/>
            <rFont val="Arial"/>
            <family val="2"/>
          </rPr>
          <t>Calculated on all pre-harvest 
costs for 9 months.</t>
        </r>
      </text>
    </comment>
    <comment ref="H49" authorId="1">
      <text>
        <r>
          <rPr>
            <sz val="8"/>
            <color indexed="81"/>
            <rFont val="Arial"/>
            <family val="2"/>
          </rPr>
          <t>Calculated on all pre-harvest 
costs for 9 months.</t>
        </r>
      </text>
    </comment>
    <comment ref="I49" authorId="1">
      <text>
        <r>
          <rPr>
            <sz val="8"/>
            <color indexed="81"/>
            <rFont val="Arial"/>
            <family val="2"/>
          </rPr>
          <t>Calculated on all pre-harvest 
costs for 9 months.</t>
        </r>
      </text>
    </comment>
    <comment ref="E61" authorId="1">
      <text>
        <r>
          <rPr>
            <sz val="8"/>
            <color indexed="81"/>
            <rFont val="Arial"/>
            <family val="2"/>
          </rPr>
          <t>Annual cost is based on the weighted average 
cost of long-term capital, a 20-year life for 
improvements, and a 10-year life for machinery.</t>
        </r>
      </text>
    </comment>
    <comment ref="E66" authorId="1">
      <text>
        <r>
          <rPr>
            <sz val="8"/>
            <color indexed="81"/>
            <rFont val="Arial"/>
            <family val="2"/>
          </rPr>
          <t>Land value is estimated by comparing the 
expected cash return to the rate of return 
observed on similar properties.</t>
        </r>
      </text>
    </comment>
    <comment ref="E67" authorId="1">
      <text>
        <r>
          <rPr>
            <sz val="8"/>
            <color indexed="81"/>
            <rFont val="Arial"/>
            <family val="2"/>
          </rPr>
          <t>Estimated land value that would provide 
the same rate of return as the weighted 
real cost of capital.</t>
        </r>
      </text>
    </comment>
    <comment ref="F67" authorId="1">
      <text>
        <r>
          <rPr>
            <sz val="8"/>
            <color indexed="81"/>
            <rFont val="Arial"/>
            <family val="2"/>
          </rPr>
          <t>The weighted average of the expected 
mortgage interest rate and the opportunity 
cost interest rate on equity capital, adjusted 
for expected appreciation in farmland values.</t>
        </r>
      </text>
    </comment>
    <comment ref="F69" authorId="1">
      <text>
        <r>
          <rPr>
            <sz val="8"/>
            <color indexed="81"/>
            <rFont val="Arial"/>
            <family val="2"/>
          </rPr>
          <t>The net cash return divided 
by the expected purchase price.</t>
        </r>
      </text>
    </comment>
    <comment ref="F71" authorId="1">
      <text>
        <r>
          <rPr>
            <sz val="8"/>
            <color indexed="81"/>
            <rFont val="Arial"/>
            <family val="2"/>
          </rPr>
          <t>The expected rate of net cash return 
plus the expected annual rate of 
increase in farmland values.</t>
        </r>
      </text>
    </comment>
    <comment ref="E79" authorId="1">
      <text>
        <r>
          <rPr>
            <sz val="8"/>
            <color indexed="81"/>
            <rFont val="Arial"/>
            <family val="2"/>
          </rPr>
          <t>Based on even total payments amortization.</t>
        </r>
      </text>
    </comment>
    <comment ref="E84" authorId="1">
      <text>
        <r>
          <rPr>
            <sz val="8"/>
            <color indexed="81"/>
            <rFont val="Arial"/>
            <family val="2"/>
          </rPr>
          <t>Based on a loan payment that will cause the 
expected net cash flow to be zero. The percent 
of the loan amortized (and balloon payment) 
are assumed to remain the same.</t>
        </r>
      </text>
    </comment>
    <comment ref="E85" authorId="1">
      <text>
        <r>
          <rPr>
            <sz val="8"/>
            <color indexed="81"/>
            <rFont val="Arial"/>
            <family val="2"/>
          </rPr>
          <t>The purchase price which will result in the 
maximum loan that can be supported, 
assuming the percent down payment 
remains the same.</t>
        </r>
      </text>
    </comment>
    <comment ref="E86" authorId="1">
      <text>
        <r>
          <rPr>
            <sz val="8"/>
            <color indexed="81"/>
            <rFont val="Arial"/>
            <family val="2"/>
          </rPr>
          <t>The purchase price which will result in the 
maximum loan that can be supported, 
assuming the dollar amount of the 
down payment remains the same.</t>
        </r>
      </text>
    </comment>
    <comment ref="D91" authorId="2">
      <text>
        <r>
          <rPr>
            <sz val="8"/>
            <color indexed="81"/>
            <rFont val="Arial"/>
            <family val="2"/>
          </rPr>
          <t>Assumes that all crop selling 
prices will increase or decrease 
in the same proportion.</t>
        </r>
      </text>
    </comment>
    <comment ref="E91" authorId="2">
      <text>
        <r>
          <rPr>
            <sz val="8"/>
            <color indexed="81"/>
            <rFont val="Arial"/>
            <family val="2"/>
          </rPr>
          <t>Assumes that all crop selling 
prices will increase or decrease 
in the same proportion.</t>
        </r>
      </text>
    </comment>
    <comment ref="F91" authorId="2">
      <text>
        <r>
          <rPr>
            <sz val="8"/>
            <color indexed="81"/>
            <rFont val="Arial"/>
            <family val="2"/>
          </rPr>
          <t>Assumes that all crop selling 
prices will increase or decrease 
in the same proportion.</t>
        </r>
      </text>
    </comment>
    <comment ref="G91" authorId="2">
      <text>
        <r>
          <rPr>
            <sz val="8"/>
            <color indexed="81"/>
            <rFont val="Arial"/>
            <family val="2"/>
          </rPr>
          <t>Assumes that all crop selling 
prices will increase or decrease 
in the same proportion.</t>
        </r>
      </text>
    </comment>
    <comment ref="H91" authorId="2">
      <text>
        <r>
          <rPr>
            <sz val="8"/>
            <color indexed="81"/>
            <rFont val="Arial"/>
            <family val="2"/>
          </rPr>
          <t>Assumes that all crop selling 
prices will increase or decrease 
in the same proportion.</t>
        </r>
      </text>
    </comment>
    <comment ref="I91" authorId="2">
      <text>
        <r>
          <rPr>
            <sz val="8"/>
            <color indexed="81"/>
            <rFont val="Arial"/>
            <family val="2"/>
          </rPr>
          <t>Assumes that all crop selling 
prices will increase or decrease 
in the same proportion.</t>
        </r>
      </text>
    </comment>
    <comment ref="D92" authorId="2">
      <text>
        <r>
          <rPr>
            <sz val="8"/>
            <color indexed="81"/>
            <rFont val="Arial"/>
            <family val="2"/>
          </rPr>
          <t>Assumes that all yields 
will increase or decrease 
in the same proportion.</t>
        </r>
      </text>
    </comment>
    <comment ref="E92" authorId="2">
      <text>
        <r>
          <rPr>
            <sz val="8"/>
            <color indexed="81"/>
            <rFont val="Arial"/>
            <family val="2"/>
          </rPr>
          <t>Assumes that all yields 
will increase or decrease 
in the same proportion.</t>
        </r>
      </text>
    </comment>
    <comment ref="F92" authorId="2">
      <text>
        <r>
          <rPr>
            <sz val="8"/>
            <color indexed="81"/>
            <rFont val="Arial"/>
            <family val="2"/>
          </rPr>
          <t>Assumes that all yields 
will increase or decrease 
in the same proportion.</t>
        </r>
      </text>
    </comment>
    <comment ref="G92" authorId="2">
      <text>
        <r>
          <rPr>
            <sz val="8"/>
            <color indexed="81"/>
            <rFont val="Arial"/>
            <family val="2"/>
          </rPr>
          <t>Assumes that all yields 
will increase or decrease 
in the same proportion.</t>
        </r>
      </text>
    </comment>
    <comment ref="H92" authorId="2">
      <text>
        <r>
          <rPr>
            <sz val="8"/>
            <color indexed="81"/>
            <rFont val="Arial"/>
            <family val="2"/>
          </rPr>
          <t>Assumes that all yields 
will increase or decrease 
in the same proportion.</t>
        </r>
      </text>
    </comment>
    <comment ref="I92" authorId="2">
      <text>
        <r>
          <rPr>
            <sz val="8"/>
            <color indexed="81"/>
            <rFont val="Arial"/>
            <family val="2"/>
          </rPr>
          <t>Assumes that all yields 
will increase or decrease 
in the same proportion.</t>
        </r>
      </text>
    </comment>
  </commentList>
</comments>
</file>

<file path=xl/sharedStrings.xml><?xml version="1.0" encoding="utf-8"?>
<sst xmlns="http://schemas.openxmlformats.org/spreadsheetml/2006/main" count="208" uniqueCount="103">
  <si>
    <t>Farmland Purchase Analysis</t>
  </si>
  <si>
    <t>Compare the economic and financial impacts of purchasing a parcel of farmland.</t>
  </si>
  <si>
    <t>Place the cursor over cells with red triangles to read comments.</t>
  </si>
  <si>
    <t>General information</t>
  </si>
  <si>
    <t>Name of buyer</t>
  </si>
  <si>
    <t>Name or description of property</t>
  </si>
  <si>
    <t>Economic costs and returns input data</t>
  </si>
  <si>
    <t>Expected purchase price per acre</t>
  </si>
  <si>
    <t>Real estate taxes per year</t>
  </si>
  <si>
    <t>Expected annual interest rate on purchase loan</t>
  </si>
  <si>
    <t>Initial investment needed in additional machinery, if any</t>
  </si>
  <si>
    <t>Number of years over which the loan is amortized</t>
  </si>
  <si>
    <t>Number of loan payments per year</t>
  </si>
  <si>
    <t>Expected annual % increase in farmland values, net of general inflation</t>
  </si>
  <si>
    <t>Current rate of return earned on equity capital</t>
  </si>
  <si>
    <t>Crop 1</t>
  </si>
  <si>
    <t>Crop 2</t>
  </si>
  <si>
    <t>Crop 3</t>
  </si>
  <si>
    <t>Crop 4</t>
  </si>
  <si>
    <t>Crop 5</t>
  </si>
  <si>
    <t>Crop 6</t>
  </si>
  <si>
    <t>Name of each crop to be grown</t>
  </si>
  <si>
    <t>Corn</t>
  </si>
  <si>
    <t>Soybeans</t>
  </si>
  <si>
    <t>Number of acres of each crop</t>
  </si>
  <si>
    <t>Seed</t>
  </si>
  <si>
    <t>Fertilizer and lime</t>
  </si>
  <si>
    <t>Herbicides</t>
  </si>
  <si>
    <t>Other pesticides</t>
  </si>
  <si>
    <t>Machinery fuel and repairs</t>
  </si>
  <si>
    <t>Custom hire charges</t>
  </si>
  <si>
    <t>Crop Insurance premiums</t>
  </si>
  <si>
    <t>Grain drying</t>
  </si>
  <si>
    <t>Transportation and handling</t>
  </si>
  <si>
    <t>Interest on variable costs</t>
  </si>
  <si>
    <t>Total $</t>
  </si>
  <si>
    <t>$ per acre</t>
  </si>
  <si>
    <t>Income from crop sales</t>
  </si>
  <si>
    <t>Other crop income</t>
  </si>
  <si>
    <t>Income from USDA fixed payments</t>
  </si>
  <si>
    <t>Income from other sources</t>
  </si>
  <si>
    <t>Total revenue expected</t>
  </si>
  <si>
    <t>Real estate taxes and other ownership costs</t>
  </si>
  <si>
    <t>Annual cost of added investment in improvements and machinery</t>
  </si>
  <si>
    <t>Total costs expected</t>
  </si>
  <si>
    <t>Expected cash return on investment based on expected purchase price</t>
  </si>
  <si>
    <t>Total cash variable costs of crop production</t>
  </si>
  <si>
    <t>Annual principal and interest payments</t>
  </si>
  <si>
    <t>Total cash outflows expected</t>
  </si>
  <si>
    <t>Net cash flow expected</t>
  </si>
  <si>
    <t>Enter your input values in shaded cells.</t>
  </si>
  <si>
    <t>. . . and justice for all</t>
  </si>
  <si>
    <r>
      <t xml:space="preserve">and </t>
    </r>
    <r>
      <rPr>
        <u/>
        <sz val="10"/>
        <color indexed="45"/>
        <rFont val="Arial"/>
        <family val="2"/>
      </rPr>
      <t>Michael Duffy</t>
    </r>
    <r>
      <rPr>
        <sz val="10"/>
        <rFont val="Arial"/>
      </rPr>
      <t>, Extension Economist.</t>
    </r>
  </si>
  <si>
    <t>Date Printed:</t>
  </si>
  <si>
    <t>Rate-%</t>
  </si>
  <si>
    <t>Expected annual increase in farm land values, net of general inflation</t>
  </si>
  <si>
    <t>Example Buyer</t>
  </si>
  <si>
    <t>Example Property</t>
  </si>
  <si>
    <t>Total nonland costs</t>
  </si>
  <si>
    <t>Total nonland costs of crop production</t>
  </si>
  <si>
    <t>Information File C2-70, Iowa Farmland Values Survey, has information on current land values.</t>
  </si>
  <si>
    <r>
      <t xml:space="preserve">Prepared by </t>
    </r>
    <r>
      <rPr>
        <u/>
        <sz val="10"/>
        <color indexed="45"/>
        <rFont val="Arial"/>
        <family val="2"/>
      </rPr>
      <t>William Edwards</t>
    </r>
    <r>
      <rPr>
        <sz val="10"/>
        <rFont val="Arial"/>
      </rPr>
      <t>, Extension Economist,</t>
    </r>
  </si>
  <si>
    <t>Total acres in property to be purchased</t>
  </si>
  <si>
    <t>Number of tillable acres in property</t>
  </si>
  <si>
    <t>Financial input data</t>
  </si>
  <si>
    <t>Initial investment needed in improvements (fences, tile lines, etc.), if any</t>
  </si>
  <si>
    <t>(click here for a chart)</t>
  </si>
  <si>
    <t>Percent of capital for variable costs borrowed</t>
  </si>
  <si>
    <t>Expected USDA fixed payments per year (CRP, CSP, etc.)</t>
  </si>
  <si>
    <t>Net return to land investment</t>
  </si>
  <si>
    <t>Expected return on investment including appreciation in value</t>
  </si>
  <si>
    <t>Total cash revenue expected</t>
  </si>
  <si>
    <t>Version 1.3</t>
  </si>
  <si>
    <t>Year</t>
  </si>
  <si>
    <t>%</t>
  </si>
  <si>
    <t>Maximum loan that could be supported with expected net cash flow</t>
  </si>
  <si>
    <r>
      <t>Maximum purchase price that could be supported with</t>
    </r>
    <r>
      <rPr>
        <b/>
        <sz val="10"/>
        <rFont val="Arial"/>
        <family val="2"/>
      </rPr>
      <t xml:space="preserve"> % equity</t>
    </r>
    <r>
      <rPr>
        <sz val="10"/>
        <rFont val="Arial"/>
      </rPr>
      <t xml:space="preserve"> constant</t>
    </r>
  </si>
  <si>
    <r>
      <t>Maximum purchase price that could be supported with</t>
    </r>
    <r>
      <rPr>
        <b/>
        <sz val="10"/>
        <rFont val="Arial"/>
        <family val="2"/>
      </rPr>
      <t xml:space="preserve"> $ of equity</t>
    </r>
    <r>
      <rPr>
        <sz val="10"/>
        <rFont val="Arial"/>
      </rPr>
      <t xml:space="preserve"> constant</t>
    </r>
  </si>
  <si>
    <t>Breakeven prices and yields</t>
  </si>
  <si>
    <t>Economic analysis</t>
  </si>
  <si>
    <t>Ag Decision Maker -- Iowa State University Extension and Outreach</t>
  </si>
  <si>
    <t xml:space="preserve">
Issued in furtherance of Cooperative Extension work, Acts of May 8 and July 30, 1914, in cooperation with the U.S. Department of Agriculture. Cathann A. Kress, director, Cooperative Extension Service, Iowa State University of Science and Technology, Ames, Iowa. </t>
  </si>
  <si>
    <t xml:space="preserve">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 </t>
  </si>
  <si>
    <t xml:space="preserve">Long-run expected selling price for each crop </t>
  </si>
  <si>
    <t>Crop rotation, yield and price assumptions (owner's share, only)</t>
  </si>
  <si>
    <r>
      <t xml:space="preserve">Total other ownership costs </t>
    </r>
    <r>
      <rPr>
        <i/>
        <sz val="10"/>
        <rFont val="Arial"/>
        <family val="2"/>
      </rPr>
      <t>(insurance, upkeep of fences, tile, etc.)</t>
    </r>
    <r>
      <rPr>
        <sz val="10"/>
        <rFont val="Arial"/>
      </rPr>
      <t xml:space="preserve"> per year</t>
    </r>
  </si>
  <si>
    <r>
      <t xml:space="preserve">Annual income expected from other sources </t>
    </r>
    <r>
      <rPr>
        <i/>
        <sz val="10"/>
        <rFont val="Arial"/>
        <family val="2"/>
      </rPr>
      <t xml:space="preserve">(livestock, royalties, etc.) </t>
    </r>
  </si>
  <si>
    <r>
      <t xml:space="preserve">Cash rent expected per tillable acre </t>
    </r>
    <r>
      <rPr>
        <i/>
        <sz val="10"/>
        <rFont val="Arial"/>
        <family val="2"/>
      </rPr>
      <t>(non-operating owner only)</t>
    </r>
  </si>
  <si>
    <r>
      <t xml:space="preserve">Percent down payment </t>
    </r>
    <r>
      <rPr>
        <i/>
        <sz val="10"/>
        <rFont val="Arial"/>
        <family val="2"/>
      </rPr>
      <t>(100% minus % borrowed)</t>
    </r>
  </si>
  <si>
    <r>
      <t xml:space="preserve">Interest rate charged on operating capital </t>
    </r>
    <r>
      <rPr>
        <i/>
        <sz val="10"/>
        <rFont val="Arial"/>
        <family val="2"/>
      </rPr>
      <t>(if borrowed)</t>
    </r>
  </si>
  <si>
    <r>
      <t>Current expected yield for each crop</t>
    </r>
    <r>
      <rPr>
        <i/>
        <sz val="10"/>
        <rFont val="Arial"/>
        <family val="2"/>
      </rPr>
      <t xml:space="preserve"> (owner's share)</t>
    </r>
    <r>
      <rPr>
        <sz val="10"/>
        <rFont val="Arial"/>
      </rPr>
      <t>, per acre</t>
    </r>
  </si>
  <si>
    <r>
      <t>Other income expected</t>
    </r>
    <r>
      <rPr>
        <i/>
        <sz val="10"/>
        <rFont val="Arial"/>
        <family val="2"/>
      </rPr>
      <t xml:space="preserve"> (owner's share)</t>
    </r>
    <r>
      <rPr>
        <sz val="10"/>
        <rFont val="Arial"/>
      </rPr>
      <t>, $ per acre</t>
    </r>
  </si>
  <si>
    <r>
      <t xml:space="preserve">Estimated nonland crop production costs, $ per acre </t>
    </r>
    <r>
      <rPr>
        <b/>
        <i/>
        <sz val="10"/>
        <rFont val="Arial"/>
        <family val="2"/>
      </rPr>
      <t>(owner's share, only)</t>
    </r>
  </si>
  <si>
    <r>
      <t xml:space="preserve">Typical % rate of cash return on farmland investment </t>
    </r>
    <r>
      <rPr>
        <i/>
        <sz val="10"/>
        <rFont val="Arial"/>
        <family val="2"/>
      </rPr>
      <t>(capitalization rate)</t>
    </r>
  </si>
  <si>
    <r>
      <t xml:space="preserve">Miscellaneous costs </t>
    </r>
    <r>
      <rPr>
        <i/>
        <sz val="10"/>
        <rFont val="Arial"/>
        <family val="2"/>
      </rPr>
      <t>(scouting, soil tests, etc.)</t>
    </r>
  </si>
  <si>
    <r>
      <t xml:space="preserve">Labor charge </t>
    </r>
    <r>
      <rPr>
        <i/>
        <sz val="10"/>
        <rFont val="Arial"/>
        <family val="2"/>
      </rPr>
      <t xml:space="preserve">(cash wages plus unpaid labor) </t>
    </r>
  </si>
  <si>
    <r>
      <t xml:space="preserve">Financial analysis </t>
    </r>
    <r>
      <rPr>
        <b/>
        <i/>
        <sz val="10"/>
        <rFont val="Arial"/>
        <family val="2"/>
      </rPr>
      <t>(cash flow)</t>
    </r>
  </si>
  <si>
    <r>
      <t xml:space="preserve">Estimated land value based on typical rate of return </t>
    </r>
    <r>
      <rPr>
        <i/>
        <sz val="10"/>
        <rFont val="Arial"/>
        <family val="2"/>
      </rPr>
      <t>(capitalization rate)</t>
    </r>
  </si>
  <si>
    <r>
      <t xml:space="preserve">Estimated land value based on real cost of capital </t>
    </r>
    <r>
      <rPr>
        <i/>
        <sz val="10"/>
        <rFont val="Arial"/>
        <family val="2"/>
      </rPr>
      <t>(discount rate)</t>
    </r>
  </si>
  <si>
    <r>
      <t xml:space="preserve">Cash rent needed for cash flow to breakeven </t>
    </r>
    <r>
      <rPr>
        <i/>
        <sz val="10"/>
        <rFont val="Arial"/>
        <family val="2"/>
      </rPr>
      <t>(non-operating owner, only)</t>
    </r>
  </si>
  <si>
    <r>
      <t xml:space="preserve">Selling prices needed for cash flow to breakeven </t>
    </r>
    <r>
      <rPr>
        <i/>
        <sz val="10"/>
        <rFont val="Arial"/>
        <family val="2"/>
      </rPr>
      <t>(owner-operator, only)</t>
    </r>
  </si>
  <si>
    <r>
      <t xml:space="preserve">Crop yields needed for cash flow to breakeven, per acre </t>
    </r>
    <r>
      <rPr>
        <i/>
        <sz val="10"/>
        <rFont val="Arial"/>
        <family val="2"/>
      </rPr>
      <t>(owner-operator, only)</t>
    </r>
  </si>
  <si>
    <r>
      <t xml:space="preserve">Management fee </t>
    </r>
    <r>
      <rPr>
        <i/>
        <sz val="10"/>
        <rFont val="Arial"/>
        <family val="2"/>
      </rPr>
      <t xml:space="preserve">(non-operating owner with professional manager, only) </t>
    </r>
    <r>
      <rPr>
        <sz val="10"/>
        <rFont val="Arial"/>
      </rPr>
      <t>per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</si>
</sst>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7" formatCode="&quot;$&quot;#,##0.00_);\(&quot;$&quot;#,##0.00\)"/>
    <numFmt numFmtId="164" formatCode="&quot;$&quot;#,##0"/>
    <numFmt numFmtId="165" formatCode="0.0%"/>
    <numFmt numFmtId="166" formatCode="&quot;$&quot;#,##0.00"/>
    <numFmt numFmtId="167" formatCode="0.0"/>
  </numFmts>
  <fonts count="22" x14ac:knownFonts="1">
    <font>
      <sz val="10"/>
      <name val="Arial"/>
    </font>
    <font>
      <sz val="10"/>
      <name val="Arial"/>
    </font>
    <font>
      <sz val="10"/>
      <name val="Arial"/>
      <family val="2"/>
    </font>
    <font>
      <i/>
      <sz val="10"/>
      <name val="Arial"/>
      <family val="2"/>
    </font>
    <font>
      <u/>
      <sz val="10"/>
      <color indexed="12"/>
      <name val="Arial"/>
      <family val="2"/>
    </font>
    <font>
      <u/>
      <sz val="10"/>
      <color indexed="12"/>
      <name val="Courier"/>
      <family val="3"/>
    </font>
    <font>
      <sz val="11"/>
      <name val="Arial"/>
      <family val="2"/>
    </font>
    <font>
      <b/>
      <sz val="10"/>
      <name val="Arial"/>
      <family val="2"/>
    </font>
    <font>
      <u/>
      <sz val="10"/>
      <name val="Arial"/>
      <family val="2"/>
    </font>
    <font>
      <sz val="8"/>
      <color indexed="81"/>
      <name val="Tahoma"/>
      <family val="2"/>
    </font>
    <font>
      <sz val="8"/>
      <name val="Arial"/>
      <family val="2"/>
    </font>
    <font>
      <b/>
      <sz val="14"/>
      <color indexed="9"/>
      <name val="Arial"/>
      <family val="2"/>
    </font>
    <font>
      <b/>
      <sz val="11"/>
      <color indexed="63"/>
      <name val="Arial"/>
      <family val="2"/>
    </font>
    <font>
      <u/>
      <sz val="10"/>
      <color indexed="45"/>
      <name val="Arial"/>
      <family val="2"/>
    </font>
    <font>
      <sz val="9"/>
      <name val="Arial"/>
      <family val="2"/>
    </font>
    <font>
      <sz val="6"/>
      <name val="Arial"/>
      <family val="2"/>
    </font>
    <font>
      <b/>
      <sz val="10"/>
      <color indexed="60"/>
      <name val="Arial"/>
      <family val="2"/>
    </font>
    <font>
      <b/>
      <u/>
      <sz val="10"/>
      <name val="Arial"/>
      <family val="2"/>
    </font>
    <font>
      <sz val="6"/>
      <color indexed="63"/>
      <name val="Arial"/>
      <family val="2"/>
    </font>
    <font>
      <sz val="8"/>
      <color indexed="81"/>
      <name val="Arial"/>
      <family val="2"/>
    </font>
    <font>
      <b/>
      <i/>
      <sz val="10"/>
      <name val="Arial"/>
      <family val="2"/>
    </font>
    <font>
      <u/>
      <sz val="11"/>
      <color rgb="FFC00000"/>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2" tint="-9.9978637043366805E-2"/>
        <bgColor indexed="54"/>
      </patternFill>
    </fill>
    <fill>
      <patternFill patternType="solid">
        <fgColor rgb="FFC0000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diagonal/>
    </border>
    <border>
      <left style="medium">
        <color auto="1"/>
      </left>
      <right/>
      <top/>
      <bottom/>
      <diagonal/>
    </border>
    <border>
      <left/>
      <right/>
      <top style="thin">
        <color auto="1"/>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ck">
        <color theme="2" tint="-9.9948118533890809E-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11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1" applyFont="1" applyAlignment="1" applyProtection="1">
      <alignment vertical="center"/>
    </xf>
    <xf numFmtId="0" fontId="6" fillId="0" borderId="0" xfId="0" applyFont="1" applyAlignment="1">
      <alignment vertical="center"/>
    </xf>
    <xf numFmtId="0" fontId="7" fillId="0" borderId="0" xfId="0" applyFont="1" applyFill="1" applyBorder="1" applyAlignment="1">
      <alignment vertical="center"/>
    </xf>
    <xf numFmtId="0" fontId="2" fillId="2" borderId="1" xfId="0" applyFont="1" applyFill="1" applyBorder="1" applyAlignment="1" applyProtection="1">
      <alignment horizontal="center" vertical="center"/>
      <protection locked="0"/>
    </xf>
    <xf numFmtId="0" fontId="2" fillId="0" borderId="0" xfId="0" applyFont="1" applyFill="1" applyAlignment="1">
      <alignment vertical="center"/>
    </xf>
    <xf numFmtId="0" fontId="7" fillId="0" borderId="0" xfId="0" applyFont="1" applyAlignment="1">
      <alignment vertical="center"/>
    </xf>
    <xf numFmtId="164" fontId="2" fillId="2" borderId="1" xfId="0" applyNumberFormat="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0" borderId="0" xfId="0" applyFont="1" applyAlignment="1">
      <alignment horizontal="left" vertical="center"/>
    </xf>
    <xf numFmtId="5" fontId="2" fillId="2" borderId="1" xfId="0" applyNumberFormat="1" applyFont="1" applyFill="1" applyBorder="1" applyAlignment="1" applyProtection="1">
      <alignment vertical="center"/>
      <protection locked="0"/>
    </xf>
    <xf numFmtId="9" fontId="2" fillId="2" borderId="1" xfId="0" applyNumberFormat="1" applyFont="1" applyFill="1" applyBorder="1" applyAlignment="1" applyProtection="1">
      <alignment vertical="center"/>
      <protection locked="0"/>
    </xf>
    <xf numFmtId="10" fontId="2" fillId="2" borderId="1" xfId="0" applyNumberFormat="1" applyFont="1" applyFill="1" applyBorder="1" applyAlignment="1" applyProtection="1">
      <alignment vertical="center"/>
      <protection locked="0"/>
    </xf>
    <xf numFmtId="165" fontId="2" fillId="2" borderId="1" xfId="0" applyNumberFormat="1" applyFont="1" applyFill="1" applyBorder="1" applyAlignment="1" applyProtection="1">
      <alignment vertical="center"/>
      <protection locked="0"/>
    </xf>
    <xf numFmtId="0" fontId="7" fillId="0" borderId="0" xfId="0" applyFont="1" applyAlignment="1">
      <alignment horizontal="left" vertical="center"/>
    </xf>
    <xf numFmtId="0" fontId="2" fillId="0" borderId="0" xfId="0" applyFont="1" applyAlignment="1">
      <alignment horizontal="center" vertical="center"/>
    </xf>
    <xf numFmtId="7" fontId="2" fillId="2" borderId="1" xfId="0" applyNumberFormat="1" applyFont="1" applyFill="1" applyBorder="1" applyAlignment="1" applyProtection="1">
      <alignment vertical="center"/>
      <protection locked="0"/>
    </xf>
    <xf numFmtId="5" fontId="2" fillId="0" borderId="1" xfId="0" applyNumberFormat="1" applyFont="1" applyFill="1" applyBorder="1" applyAlignment="1" applyProtection="1">
      <alignment vertical="center"/>
      <protection locked="0"/>
    </xf>
    <xf numFmtId="5" fontId="2" fillId="0" borderId="0" xfId="0" applyNumberFormat="1" applyFont="1" applyAlignment="1">
      <alignment vertical="center"/>
    </xf>
    <xf numFmtId="0" fontId="2" fillId="0" borderId="0" xfId="0" applyFont="1" applyBorder="1" applyAlignment="1">
      <alignment vertical="center"/>
    </xf>
    <xf numFmtId="0" fontId="7" fillId="0" borderId="2" xfId="0" applyFont="1" applyBorder="1" applyAlignment="1">
      <alignment horizontal="left" vertical="center"/>
    </xf>
    <xf numFmtId="0" fontId="2" fillId="0" borderId="3" xfId="0" applyFont="1" applyBorder="1" applyAlignment="1">
      <alignmen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2" fillId="0" borderId="6" xfId="0" applyFont="1" applyBorder="1" applyAlignment="1">
      <alignment vertical="center"/>
    </xf>
    <xf numFmtId="164" fontId="2" fillId="0" borderId="0" xfId="0" applyNumberFormat="1" applyFont="1" applyBorder="1" applyAlignment="1">
      <alignment horizontal="right" vertical="center"/>
    </xf>
    <xf numFmtId="166" fontId="2" fillId="0" borderId="7" xfId="0" applyNumberFormat="1" applyFont="1" applyBorder="1" applyAlignment="1">
      <alignment horizontal="right" vertical="center"/>
    </xf>
    <xf numFmtId="166" fontId="2" fillId="0" borderId="8" xfId="0" applyNumberFormat="1" applyFont="1" applyBorder="1" applyAlignment="1">
      <alignment horizontal="right" vertical="center"/>
    </xf>
    <xf numFmtId="3" fontId="2" fillId="0" borderId="0"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4" fontId="2" fillId="0" borderId="9" xfId="0" applyNumberFormat="1" applyFont="1" applyBorder="1" applyAlignment="1">
      <alignment horizontal="right" vertical="center"/>
    </xf>
    <xf numFmtId="166" fontId="2" fillId="0" borderId="0" xfId="0" applyNumberFormat="1"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6" xfId="0" applyFont="1" applyBorder="1" applyAlignment="1">
      <alignment horizontal="left" vertical="center"/>
    </xf>
    <xf numFmtId="164" fontId="2" fillId="0" borderId="8" xfId="0" applyNumberFormat="1" applyFont="1" applyBorder="1" applyAlignment="1">
      <alignment horizontal="right" vertical="center"/>
    </xf>
    <xf numFmtId="0" fontId="2" fillId="0" borderId="8" xfId="0" applyFont="1" applyBorder="1" applyAlignment="1">
      <alignment vertical="center"/>
    </xf>
    <xf numFmtId="10" fontId="2" fillId="0" borderId="0" xfId="0" applyNumberFormat="1"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10" fontId="2" fillId="0" borderId="0" xfId="0" applyNumberFormat="1" applyFont="1" applyAlignment="1">
      <alignment vertical="center"/>
    </xf>
    <xf numFmtId="0" fontId="7" fillId="0" borderId="2" xfId="0" applyFont="1" applyBorder="1" applyAlignment="1">
      <alignment vertical="center"/>
    </xf>
    <xf numFmtId="0" fontId="2" fillId="0" borderId="3" xfId="0" applyFont="1" applyBorder="1" applyAlignment="1">
      <alignment horizontal="right" vertical="center"/>
    </xf>
    <xf numFmtId="0" fontId="7" fillId="0" borderId="5" xfId="0" applyFont="1" applyBorder="1" applyAlignment="1">
      <alignment horizontal="center" vertical="center"/>
    </xf>
    <xf numFmtId="166" fontId="2" fillId="0" borderId="8" xfId="0" applyNumberFormat="1" applyFont="1" applyBorder="1" applyAlignment="1">
      <alignment horizontal="center" vertical="center"/>
    </xf>
    <xf numFmtId="0" fontId="2" fillId="0" borderId="8" xfId="0" applyFont="1" applyBorder="1" applyAlignment="1">
      <alignment horizontal="center" vertical="center"/>
    </xf>
    <xf numFmtId="164" fontId="2" fillId="0" borderId="8" xfId="0" applyNumberFormat="1" applyFont="1" applyBorder="1" applyAlignment="1">
      <alignment horizontal="center" vertical="center"/>
    </xf>
    <xf numFmtId="0" fontId="7" fillId="0" borderId="6" xfId="0" applyFont="1" applyBorder="1" applyAlignment="1">
      <alignment vertical="center"/>
    </xf>
    <xf numFmtId="1" fontId="2" fillId="0" borderId="0" xfId="0" applyNumberFormat="1" applyFont="1" applyBorder="1" applyAlignment="1">
      <alignment vertical="center"/>
    </xf>
    <xf numFmtId="0" fontId="2" fillId="0" borderId="0" xfId="1" applyFont="1" applyAlignment="1" applyProtection="1">
      <alignment horizontal="left" vertical="center"/>
    </xf>
    <xf numFmtId="0" fontId="2" fillId="0" borderId="0" xfId="0" applyFont="1" applyFill="1"/>
    <xf numFmtId="0" fontId="12" fillId="0" borderId="0" xfId="0" applyFont="1"/>
    <xf numFmtId="0" fontId="7" fillId="0" borderId="0" xfId="0" applyFont="1"/>
    <xf numFmtId="0" fontId="2" fillId="0" borderId="0" xfId="0" applyFont="1"/>
    <xf numFmtId="0" fontId="14" fillId="0" borderId="0" xfId="0" applyFont="1" applyBorder="1" applyAlignment="1" applyProtection="1"/>
    <xf numFmtId="0" fontId="14" fillId="0" borderId="0" xfId="0" applyFont="1" applyFill="1" applyBorder="1" applyAlignment="1" applyProtection="1">
      <alignment horizontal="left"/>
    </xf>
    <xf numFmtId="0" fontId="14" fillId="0" borderId="0" xfId="0" applyFont="1" applyFill="1" applyBorder="1" applyAlignment="1" applyProtection="1"/>
    <xf numFmtId="0" fontId="14" fillId="3" borderId="1" xfId="0" applyFont="1" applyFill="1" applyBorder="1" applyAlignment="1" applyProtection="1"/>
    <xf numFmtId="0" fontId="2" fillId="0" borderId="0" xfId="0" applyFont="1" applyProtection="1"/>
    <xf numFmtId="0" fontId="15" fillId="0" borderId="0" xfId="0" applyFont="1"/>
    <xf numFmtId="14" fontId="2" fillId="0" borderId="0" xfId="0" applyNumberFormat="1" applyFont="1" applyAlignment="1" applyProtection="1">
      <alignment horizontal="left"/>
    </xf>
    <xf numFmtId="0" fontId="16" fillId="0" borderId="0" xfId="0" applyFont="1"/>
    <xf numFmtId="10" fontId="2"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pplyProtection="1">
      <alignment horizontal="center" vertical="center"/>
      <protection locked="0"/>
    </xf>
    <xf numFmtId="164" fontId="2" fillId="0" borderId="0" xfId="0" applyNumberFormat="1" applyFont="1" applyFill="1" applyBorder="1" applyAlignment="1" applyProtection="1">
      <alignment vertical="center"/>
      <protection locked="0"/>
    </xf>
    <xf numFmtId="0" fontId="2" fillId="0" borderId="0" xfId="0" applyFont="1" applyAlignment="1">
      <alignment horizontal="right" vertical="center"/>
    </xf>
    <xf numFmtId="0" fontId="7" fillId="0" borderId="0" xfId="0" applyFont="1" applyAlignment="1">
      <alignment horizontal="right" vertical="center"/>
    </xf>
    <xf numFmtId="5" fontId="2" fillId="0" borderId="0" xfId="0" applyNumberFormat="1" applyFont="1" applyFill="1" applyBorder="1" applyAlignment="1" applyProtection="1">
      <alignment vertical="center"/>
      <protection locked="0"/>
    </xf>
    <xf numFmtId="165" fontId="2" fillId="0" borderId="0" xfId="0" applyNumberFormat="1" applyFont="1" applyFill="1" applyBorder="1" applyAlignment="1" applyProtection="1">
      <alignment vertical="center"/>
      <protection locked="0"/>
    </xf>
    <xf numFmtId="0" fontId="2" fillId="2" borderId="1" xfId="0" applyFont="1" applyFill="1" applyBorder="1" applyAlignment="1" applyProtection="1">
      <alignment horizontal="right" vertical="center"/>
      <protection locked="0"/>
    </xf>
    <xf numFmtId="0" fontId="2" fillId="0" borderId="0" xfId="0" applyFont="1" applyBorder="1" applyAlignment="1" applyProtection="1">
      <alignment horizontal="left"/>
    </xf>
    <xf numFmtId="0" fontId="0" fillId="0" borderId="0" xfId="0" applyBorder="1" applyAlignment="1">
      <alignment horizontal="center"/>
    </xf>
    <xf numFmtId="0" fontId="8" fillId="0" borderId="8" xfId="0" applyFont="1" applyBorder="1" applyAlignment="1">
      <alignment horizontal="center" vertical="center"/>
    </xf>
    <xf numFmtId="0" fontId="2" fillId="0" borderId="10" xfId="0" applyFont="1" applyFill="1" applyBorder="1" applyAlignment="1">
      <alignment vertical="center"/>
    </xf>
    <xf numFmtId="0" fontId="2" fillId="6" borderId="0" xfId="0" applyFont="1" applyFill="1"/>
    <xf numFmtId="0" fontId="11" fillId="7" borderId="13" xfId="0" applyFont="1" applyFill="1" applyBorder="1" applyAlignment="1"/>
    <xf numFmtId="0" fontId="2" fillId="0" borderId="0" xfId="0" applyFont="1" applyAlignment="1">
      <alignment horizontal="right"/>
    </xf>
    <xf numFmtId="0" fontId="2" fillId="0" borderId="3" xfId="0" applyFont="1" applyBorder="1"/>
    <xf numFmtId="167" fontId="2" fillId="0" borderId="11" xfId="0" applyNumberFormat="1" applyFont="1" applyBorder="1"/>
    <xf numFmtId="167" fontId="2" fillId="0" borderId="12" xfId="0" applyNumberFormat="1" applyFont="1" applyBorder="1"/>
    <xf numFmtId="0" fontId="2" fillId="0" borderId="0" xfId="1" applyFont="1" applyAlignment="1" applyProtection="1">
      <alignment horizontal="left"/>
    </xf>
    <xf numFmtId="0" fontId="18" fillId="0" borderId="0" xfId="0" applyFont="1" applyAlignment="1">
      <alignment horizontal="left"/>
    </xf>
    <xf numFmtId="0" fontId="18" fillId="0" borderId="0" xfId="0" applyFont="1" applyAlignment="1">
      <alignment wrapText="1"/>
    </xf>
    <xf numFmtId="0" fontId="2" fillId="5" borderId="0" xfId="0" applyFont="1" applyFill="1"/>
    <xf numFmtId="0" fontId="8" fillId="0" borderId="0" xfId="0" applyFont="1" applyBorder="1" applyAlignment="1">
      <alignment horizontal="center" vertical="center"/>
    </xf>
    <xf numFmtId="10" fontId="2" fillId="0" borderId="0" xfId="0" applyNumberFormat="1"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1" fillId="0" borderId="0" xfId="1" applyFont="1" applyAlignment="1" applyProtection="1">
      <alignment vertical="center"/>
    </xf>
    <xf numFmtId="0" fontId="0" fillId="0" borderId="14" xfId="0" applyBorder="1" applyAlignment="1">
      <alignment horizontal="center"/>
    </xf>
    <xf numFmtId="0" fontId="0" fillId="0" borderId="15" xfId="0" applyBorder="1" applyAlignment="1">
      <alignment horizontal="center"/>
    </xf>
    <xf numFmtId="0" fontId="2" fillId="0" borderId="15" xfId="0" applyFont="1" applyBorder="1" applyAlignment="1">
      <alignment horizontal="center"/>
    </xf>
    <xf numFmtId="0" fontId="0" fillId="0" borderId="0" xfId="0" applyAlignment="1">
      <alignment horizontal="center"/>
    </xf>
    <xf numFmtId="0" fontId="2" fillId="0" borderId="14" xfId="0" applyFont="1" applyBorder="1" applyAlignment="1">
      <alignment horizontal="center"/>
    </xf>
    <xf numFmtId="167" fontId="0" fillId="0" borderId="0" xfId="0" applyNumberFormat="1" applyBorder="1" applyAlignment="1">
      <alignment horizontal="center"/>
    </xf>
    <xf numFmtId="167" fontId="0" fillId="0" borderId="0" xfId="0" applyNumberFormat="1" applyAlignment="1">
      <alignment horizontal="center"/>
    </xf>
    <xf numFmtId="165" fontId="0" fillId="0" borderId="0" xfId="0" applyNumberFormat="1" applyAlignment="1">
      <alignment horizontal="center"/>
    </xf>
    <xf numFmtId="165" fontId="0" fillId="0" borderId="0" xfId="2" applyNumberFormat="1" applyFont="1" applyBorder="1" applyAlignment="1">
      <alignment horizontal="right"/>
    </xf>
    <xf numFmtId="9" fontId="2" fillId="4" borderId="1" xfId="2" applyFont="1" applyFill="1" applyBorder="1" applyAlignment="1" applyProtection="1">
      <alignment vertical="center"/>
      <protection locked="0"/>
    </xf>
    <xf numFmtId="5" fontId="2" fillId="0" borderId="0" xfId="0" applyNumberFormat="1" applyFont="1" applyBorder="1" applyAlignment="1">
      <alignment vertical="center"/>
    </xf>
    <xf numFmtId="0" fontId="13" fillId="0" borderId="0" xfId="1" applyFont="1" applyAlignment="1" applyProtection="1">
      <alignment horizontal="left" vertical="center"/>
    </xf>
    <xf numFmtId="0" fontId="2" fillId="4" borderId="1" xfId="0" applyFont="1" applyFill="1" applyBorder="1" applyAlignment="1" applyProtection="1">
      <alignment horizontal="center" vertical="center"/>
      <protection locked="0"/>
    </xf>
    <xf numFmtId="0" fontId="18" fillId="0" borderId="0" xfId="0" applyFont="1" applyAlignment="1">
      <alignment horizontal="left" wrapText="1"/>
    </xf>
    <xf numFmtId="0" fontId="8" fillId="0" borderId="0" xfId="0" applyFont="1" applyBorder="1" applyAlignment="1">
      <alignment horizontal="center" vertical="center"/>
    </xf>
    <xf numFmtId="10" fontId="8" fillId="0" borderId="0" xfId="0" applyNumberFormat="1" applyFont="1" applyBorder="1" applyAlignment="1">
      <alignment horizontal="center" vertical="center"/>
    </xf>
    <xf numFmtId="10" fontId="2" fillId="0" borderId="11" xfId="0" applyNumberFormat="1" applyFont="1" applyBorder="1" applyAlignment="1">
      <alignment horizontal="center" vertical="center"/>
    </xf>
    <xf numFmtId="0" fontId="17" fillId="0" borderId="0" xfId="0" applyFont="1" applyBorder="1" applyAlignment="1">
      <alignment horizontal="center" vertical="center"/>
    </xf>
    <xf numFmtId="10" fontId="2" fillId="0" borderId="0" xfId="0" applyNumberFormat="1" applyFont="1" applyBorder="1" applyAlignment="1">
      <alignment horizontal="center" vertical="center"/>
    </xf>
    <xf numFmtId="10" fontId="2" fillId="0" borderId="0" xfId="0" applyNumberFormat="1" applyFont="1" applyFill="1" applyBorder="1" applyAlignment="1">
      <alignment horizontal="center" vertical="center"/>
    </xf>
  </cellXfs>
  <cellStyles count="3">
    <cellStyle name="Hyperlink" xfId="1" builtinId="8"/>
    <cellStyle name="Normal" xfId="0" builtinId="0"/>
    <cellStyle name="Percent" xfId="2" builtinId="5"/>
  </cellStyles>
  <dxfs count="12">
    <dxf>
      <numFmt numFmtId="165" formatCode="0.0%"/>
      <alignment horizontal="right" vertical="bottom" textRotation="0" wrapText="0" indent="0" justifyLastLine="0" shrinkToFit="0" readingOrder="0"/>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border diagonalUp="0" diagonalDown="0" outline="0">
        <left/>
        <right/>
        <top/>
        <bottom/>
      </border>
    </dxf>
    <dxf>
      <numFmt numFmtId="167" formatCode="0.0"/>
      <alignment horizontal="center" vertical="bottom" textRotation="0" wrapText="0" indent="0" justifyLastLine="0" shrinkToFit="0" readingOrder="0"/>
    </dxf>
    <dxf>
      <alignment horizontal="center"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dxf>
    <dxf>
      <border>
        <bottom style="thin">
          <color indexed="64"/>
        </bottom>
      </border>
    </dxf>
    <dxf>
      <alignment horizontal="center" vertical="bottom" textRotation="0" wrapText="0" indent="0" justifyLastLine="0" shrinkToFit="0" readingOrder="0"/>
      <border diagonalUp="0" diagonalDown="0" outline="0">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US" sz="1100"/>
              <a:t>Cash rent as a percent of farmland value, Iowa </a:t>
            </a:r>
          </a:p>
          <a:p>
            <a:pPr algn="l">
              <a:defRPr sz="1100"/>
            </a:pPr>
            <a:r>
              <a:rPr lang="en-US" sz="1100"/>
              <a:t>(USDA Surveys, Ag Decision Maker File C2-09)</a:t>
            </a:r>
          </a:p>
        </c:rich>
      </c:tx>
      <c:layout>
        <c:manualLayout>
          <c:xMode val="edge"/>
          <c:yMode val="edge"/>
          <c:x val="0.0155554718339633"/>
          <c:y val="0.895974300329975"/>
        </c:manualLayout>
      </c:layout>
      <c:overlay val="0"/>
    </c:title>
    <c:autoTitleDeleted val="0"/>
    <c:plotArea>
      <c:layout>
        <c:manualLayout>
          <c:layoutTarget val="inner"/>
          <c:xMode val="edge"/>
          <c:yMode val="edge"/>
          <c:x val="0.065835338291047"/>
          <c:y val="0.119782672093525"/>
          <c:w val="0.90870169874599"/>
          <c:h val="0.6823100264268"/>
        </c:manualLayout>
      </c:layout>
      <c:lineChart>
        <c:grouping val="standard"/>
        <c:varyColors val="0"/>
        <c:ser>
          <c:idx val="1"/>
          <c:order val="0"/>
          <c:tx>
            <c:strRef>
              <c:f>Charts!$C$31</c:f>
              <c:strCache>
                <c:ptCount val="1"/>
                <c:pt idx="0">
                  <c:v>%</c:v>
                </c:pt>
              </c:strCache>
            </c:strRef>
          </c:tx>
          <c:marker>
            <c:symbol val="none"/>
          </c:marker>
          <c:cat>
            <c:numRef>
              <c:f>Charts!$B$32:$B$51</c:f>
              <c:numCache>
                <c:formatCode>General</c:formatCode>
                <c:ptCount val="20"/>
                <c:pt idx="0">
                  <c:v>1996.0</c:v>
                </c:pt>
                <c:pt idx="1">
                  <c:v>1997.0</c:v>
                </c:pt>
                <c:pt idx="2">
                  <c:v>1998.0</c:v>
                </c:pt>
                <c:pt idx="3">
                  <c:v>1999.0</c:v>
                </c:pt>
                <c:pt idx="4">
                  <c:v>2000.0</c:v>
                </c:pt>
                <c:pt idx="5">
                  <c:v>2001.0</c:v>
                </c:pt>
                <c:pt idx="6">
                  <c:v>2002.0</c:v>
                </c:pt>
                <c:pt idx="7">
                  <c:v>2003.0</c:v>
                </c:pt>
                <c:pt idx="8">
                  <c:v>2004.0</c:v>
                </c:pt>
                <c:pt idx="9">
                  <c:v>2005.0</c:v>
                </c:pt>
                <c:pt idx="10">
                  <c:v>2006.0</c:v>
                </c:pt>
                <c:pt idx="11">
                  <c:v>2007.0</c:v>
                </c:pt>
                <c:pt idx="12">
                  <c:v>2008.0</c:v>
                </c:pt>
                <c:pt idx="13">
                  <c:v>2009.0</c:v>
                </c:pt>
                <c:pt idx="14">
                  <c:v>2010.0</c:v>
                </c:pt>
                <c:pt idx="15">
                  <c:v>2011.0</c:v>
                </c:pt>
                <c:pt idx="16">
                  <c:v>2012.0</c:v>
                </c:pt>
                <c:pt idx="17">
                  <c:v>2013.0</c:v>
                </c:pt>
                <c:pt idx="18">
                  <c:v>2014.0</c:v>
                </c:pt>
                <c:pt idx="19">
                  <c:v>2015.0</c:v>
                </c:pt>
              </c:numCache>
            </c:numRef>
          </c:cat>
          <c:val>
            <c:numRef>
              <c:f>Charts!$C$32:$C$51</c:f>
              <c:numCache>
                <c:formatCode>0.0</c:formatCode>
                <c:ptCount val="20"/>
                <c:pt idx="0">
                  <c:v>5.8</c:v>
                </c:pt>
                <c:pt idx="1">
                  <c:v>6.5</c:v>
                </c:pt>
                <c:pt idx="2">
                  <c:v>6.1</c:v>
                </c:pt>
                <c:pt idx="3">
                  <c:v>5.9</c:v>
                </c:pt>
                <c:pt idx="4">
                  <c:v>5.9</c:v>
                </c:pt>
                <c:pt idx="5">
                  <c:v>5.9</c:v>
                </c:pt>
                <c:pt idx="6">
                  <c:v>5.9</c:v>
                </c:pt>
                <c:pt idx="7">
                  <c:v>5.8</c:v>
                </c:pt>
                <c:pt idx="8">
                  <c:v>5.5</c:v>
                </c:pt>
                <c:pt idx="9">
                  <c:v>4.7</c:v>
                </c:pt>
                <c:pt idx="10">
                  <c:v>4.3</c:v>
                </c:pt>
                <c:pt idx="11">
                  <c:v>4.2</c:v>
                </c:pt>
                <c:pt idx="12">
                  <c:v>4.0</c:v>
                </c:pt>
                <c:pt idx="13">
                  <c:v>4.4</c:v>
                </c:pt>
                <c:pt idx="14">
                  <c:v>4.0</c:v>
                </c:pt>
                <c:pt idx="15">
                  <c:v>3.5</c:v>
                </c:pt>
                <c:pt idx="16">
                  <c:v>3.5</c:v>
                </c:pt>
                <c:pt idx="17">
                  <c:v>3.2</c:v>
                </c:pt>
                <c:pt idx="18">
                  <c:v>3.0</c:v>
                </c:pt>
                <c:pt idx="19">
                  <c:v>3.0</c:v>
                </c:pt>
              </c:numCache>
            </c:numRef>
          </c:val>
          <c:smooth val="0"/>
        </c:ser>
        <c:dLbls>
          <c:showLegendKey val="0"/>
          <c:showVal val="0"/>
          <c:showCatName val="0"/>
          <c:showSerName val="0"/>
          <c:showPercent val="0"/>
          <c:showBubbleSize val="0"/>
        </c:dLbls>
        <c:smooth val="0"/>
        <c:axId val="-2058679680"/>
        <c:axId val="-2058676992"/>
      </c:lineChart>
      <c:catAx>
        <c:axId val="-2058679680"/>
        <c:scaling>
          <c:orientation val="minMax"/>
        </c:scaling>
        <c:delete val="0"/>
        <c:axPos val="b"/>
        <c:numFmt formatCode="General" sourceLinked="1"/>
        <c:majorTickMark val="out"/>
        <c:minorTickMark val="none"/>
        <c:tickLblPos val="nextTo"/>
        <c:crossAx val="-2058676992"/>
        <c:crosses val="autoZero"/>
        <c:auto val="1"/>
        <c:lblAlgn val="ctr"/>
        <c:lblOffset val="100"/>
        <c:noMultiLvlLbl val="0"/>
      </c:catAx>
      <c:valAx>
        <c:axId val="-2058676992"/>
        <c:scaling>
          <c:orientation val="minMax"/>
        </c:scaling>
        <c:delete val="0"/>
        <c:axPos val="l"/>
        <c:majorGridlines/>
        <c:title>
          <c:tx>
            <c:rich>
              <a:bodyPr rot="0" vert="horz"/>
              <a:lstStyle/>
              <a:p>
                <a:pPr>
                  <a:defRPr/>
                </a:pPr>
                <a:r>
                  <a:rPr lang="en-US"/>
                  <a:t>%</a:t>
                </a:r>
              </a:p>
            </c:rich>
          </c:tx>
          <c:layout>
            <c:manualLayout>
              <c:xMode val="edge"/>
              <c:yMode val="edge"/>
              <c:x val="0.0185185464257159"/>
              <c:y val="0.0285105714335597"/>
            </c:manualLayout>
          </c:layout>
          <c:overlay val="0"/>
        </c:title>
        <c:numFmt formatCode="0.0" sourceLinked="1"/>
        <c:majorTickMark val="out"/>
        <c:minorTickMark val="none"/>
        <c:tickLblPos val="nextTo"/>
        <c:crossAx val="-2058679680"/>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a:pPr>
            <a:r>
              <a:rPr lang="en-US" sz="1100"/>
              <a:t>Annual increase in Iowa farmland values, net of inflation (ISU survey)</a:t>
            </a:r>
          </a:p>
        </c:rich>
      </c:tx>
      <c:layout>
        <c:manualLayout>
          <c:xMode val="edge"/>
          <c:yMode val="edge"/>
          <c:x val="0.0178644019307473"/>
          <c:y val="0.922205503107923"/>
        </c:manualLayout>
      </c:layout>
      <c:overlay val="0"/>
    </c:title>
    <c:autoTitleDeleted val="0"/>
    <c:plotArea>
      <c:layout>
        <c:manualLayout>
          <c:layoutTarget val="inner"/>
          <c:xMode val="edge"/>
          <c:yMode val="edge"/>
          <c:x val="0.0839486730825313"/>
          <c:y val="0.0582958849095068"/>
          <c:w val="0.890588363954506"/>
          <c:h val="0.825235556288448"/>
        </c:manualLayout>
      </c:layout>
      <c:lineChart>
        <c:grouping val="standard"/>
        <c:varyColors val="0"/>
        <c:ser>
          <c:idx val="1"/>
          <c:order val="0"/>
          <c:tx>
            <c:strRef>
              <c:f>Charts!$N$31</c:f>
              <c:strCache>
                <c:ptCount val="1"/>
                <c:pt idx="0">
                  <c:v>%</c:v>
                </c:pt>
              </c:strCache>
            </c:strRef>
          </c:tx>
          <c:marker>
            <c:symbol val="none"/>
          </c:marker>
          <c:cat>
            <c:numRef>
              <c:f>Charts!$M$32:$M$95</c:f>
              <c:numCache>
                <c:formatCode>General</c:formatCode>
                <c:ptCount val="64"/>
                <c:pt idx="0">
                  <c:v>1951.0</c:v>
                </c:pt>
                <c:pt idx="1">
                  <c:v>1952.0</c:v>
                </c:pt>
                <c:pt idx="2">
                  <c:v>1953.0</c:v>
                </c:pt>
                <c:pt idx="3">
                  <c:v>1954.0</c:v>
                </c:pt>
                <c:pt idx="4">
                  <c:v>1955.0</c:v>
                </c:pt>
                <c:pt idx="5">
                  <c:v>1956.0</c:v>
                </c:pt>
                <c:pt idx="6">
                  <c:v>1957.0</c:v>
                </c:pt>
                <c:pt idx="7">
                  <c:v>1958.0</c:v>
                </c:pt>
                <c:pt idx="8">
                  <c:v>1959.0</c:v>
                </c:pt>
                <c:pt idx="9">
                  <c:v>1960.0</c:v>
                </c:pt>
                <c:pt idx="10">
                  <c:v>1961.0</c:v>
                </c:pt>
                <c:pt idx="11">
                  <c:v>1962.0</c:v>
                </c:pt>
                <c:pt idx="12">
                  <c:v>1963.0</c:v>
                </c:pt>
                <c:pt idx="13">
                  <c:v>1964.0</c:v>
                </c:pt>
                <c:pt idx="14">
                  <c:v>1965.0</c:v>
                </c:pt>
                <c:pt idx="15">
                  <c:v>1966.0</c:v>
                </c:pt>
                <c:pt idx="16">
                  <c:v>1967.0</c:v>
                </c:pt>
                <c:pt idx="17">
                  <c:v>1968.0</c:v>
                </c:pt>
                <c:pt idx="18">
                  <c:v>1969.0</c:v>
                </c:pt>
                <c:pt idx="19">
                  <c:v>1970.0</c:v>
                </c:pt>
                <c:pt idx="20">
                  <c:v>1971.0</c:v>
                </c:pt>
                <c:pt idx="21">
                  <c:v>1972.0</c:v>
                </c:pt>
                <c:pt idx="22">
                  <c:v>1973.0</c:v>
                </c:pt>
                <c:pt idx="23">
                  <c:v>1974.0</c:v>
                </c:pt>
                <c:pt idx="24">
                  <c:v>1975.0</c:v>
                </c:pt>
                <c:pt idx="25">
                  <c:v>1976.0</c:v>
                </c:pt>
                <c:pt idx="26">
                  <c:v>1977.0</c:v>
                </c:pt>
                <c:pt idx="27">
                  <c:v>1978.0</c:v>
                </c:pt>
                <c:pt idx="28">
                  <c:v>1979.0</c:v>
                </c:pt>
                <c:pt idx="29">
                  <c:v>1980.0</c:v>
                </c:pt>
                <c:pt idx="30">
                  <c:v>1981.0</c:v>
                </c:pt>
                <c:pt idx="31">
                  <c:v>1982.0</c:v>
                </c:pt>
                <c:pt idx="32">
                  <c:v>1983.0</c:v>
                </c:pt>
                <c:pt idx="33">
                  <c:v>1984.0</c:v>
                </c:pt>
                <c:pt idx="34">
                  <c:v>1985.0</c:v>
                </c:pt>
                <c:pt idx="35">
                  <c:v>1986.0</c:v>
                </c:pt>
                <c:pt idx="36">
                  <c:v>1987.0</c:v>
                </c:pt>
                <c:pt idx="37">
                  <c:v>1988.0</c:v>
                </c:pt>
                <c:pt idx="38">
                  <c:v>1989.0</c:v>
                </c:pt>
                <c:pt idx="39">
                  <c:v>1990.0</c:v>
                </c:pt>
                <c:pt idx="40">
                  <c:v>1991.0</c:v>
                </c:pt>
                <c:pt idx="41">
                  <c:v>1992.0</c:v>
                </c:pt>
                <c:pt idx="42">
                  <c:v>1993.0</c:v>
                </c:pt>
                <c:pt idx="43">
                  <c:v>1994.0</c:v>
                </c:pt>
                <c:pt idx="44">
                  <c:v>1995.0</c:v>
                </c:pt>
                <c:pt idx="45">
                  <c:v>1996.0</c:v>
                </c:pt>
                <c:pt idx="46">
                  <c:v>1997.0</c:v>
                </c:pt>
                <c:pt idx="47">
                  <c:v>1998.0</c:v>
                </c:pt>
                <c:pt idx="48">
                  <c:v>1999.0</c:v>
                </c:pt>
                <c:pt idx="49">
                  <c:v>2000.0</c:v>
                </c:pt>
                <c:pt idx="50">
                  <c:v>2001.0</c:v>
                </c:pt>
                <c:pt idx="51">
                  <c:v>2002.0</c:v>
                </c:pt>
                <c:pt idx="52">
                  <c:v>2003.0</c:v>
                </c:pt>
                <c:pt idx="53">
                  <c:v>2004.0</c:v>
                </c:pt>
                <c:pt idx="54">
                  <c:v>2005.0</c:v>
                </c:pt>
                <c:pt idx="55">
                  <c:v>2006.0</c:v>
                </c:pt>
                <c:pt idx="56">
                  <c:v>2007.0</c:v>
                </c:pt>
                <c:pt idx="57">
                  <c:v>2008.0</c:v>
                </c:pt>
                <c:pt idx="58">
                  <c:v>2009.0</c:v>
                </c:pt>
                <c:pt idx="59">
                  <c:v>2010.0</c:v>
                </c:pt>
                <c:pt idx="60">
                  <c:v>2011.0</c:v>
                </c:pt>
                <c:pt idx="61">
                  <c:v>2012.0</c:v>
                </c:pt>
                <c:pt idx="62">
                  <c:v>2013.0</c:v>
                </c:pt>
                <c:pt idx="63">
                  <c:v>2014.0</c:v>
                </c:pt>
              </c:numCache>
            </c:numRef>
          </c:cat>
          <c:val>
            <c:numRef>
              <c:f>Charts!$N$32:$N$95</c:f>
              <c:numCache>
                <c:formatCode>0.0%</c:formatCode>
                <c:ptCount val="64"/>
                <c:pt idx="0">
                  <c:v>-0.00504587155963293</c:v>
                </c:pt>
                <c:pt idx="1">
                  <c:v>-0.0188679245283019</c:v>
                </c:pt>
                <c:pt idx="2">
                  <c:v>-0.0626300457761132</c:v>
                </c:pt>
                <c:pt idx="3">
                  <c:v>0.0284950125317499</c:v>
                </c:pt>
                <c:pt idx="4">
                  <c:v>0.0431793000065177</c:v>
                </c:pt>
                <c:pt idx="5">
                  <c:v>0.0059935739001484</c:v>
                </c:pt>
                <c:pt idx="6">
                  <c:v>-0.00016109426943773</c:v>
                </c:pt>
                <c:pt idx="7">
                  <c:v>0.0420463474820443</c:v>
                </c:pt>
                <c:pt idx="8">
                  <c:v>0.0226625276255444</c:v>
                </c:pt>
                <c:pt idx="9">
                  <c:v>-0.0736779197970534</c:v>
                </c:pt>
                <c:pt idx="10">
                  <c:v>-0.0100334448160534</c:v>
                </c:pt>
                <c:pt idx="11">
                  <c:v>0.0128263682728173</c:v>
                </c:pt>
                <c:pt idx="12">
                  <c:v>0.0201953440552251</c:v>
                </c:pt>
                <c:pt idx="13">
                  <c:v>0.040743338008415</c:v>
                </c:pt>
                <c:pt idx="14">
                  <c:v>0.0754377352315497</c:v>
                </c:pt>
                <c:pt idx="15">
                  <c:v>0.0822851153039832</c:v>
                </c:pt>
                <c:pt idx="16">
                  <c:v>0.0878920125849995</c:v>
                </c:pt>
                <c:pt idx="17">
                  <c:v>-0.0112192014823821</c:v>
                </c:pt>
                <c:pt idx="18">
                  <c:v>-0.0285870369013279</c:v>
                </c:pt>
                <c:pt idx="19">
                  <c:v>-0.0541237113402062</c:v>
                </c:pt>
                <c:pt idx="20">
                  <c:v>-0.0168243024249388</c:v>
                </c:pt>
                <c:pt idx="21">
                  <c:v>0.0860687659953266</c:v>
                </c:pt>
                <c:pt idx="22">
                  <c:v>0.240280737168704</c:v>
                </c:pt>
                <c:pt idx="23">
                  <c:v>0.182846464678731</c:v>
                </c:pt>
                <c:pt idx="24">
                  <c:v>0.203130432457008</c:v>
                </c:pt>
                <c:pt idx="25">
                  <c:v>0.181250451404772</c:v>
                </c:pt>
                <c:pt idx="26">
                  <c:v>-0.00477438094686654</c:v>
                </c:pt>
                <c:pt idx="27">
                  <c:v>0.0550835625132219</c:v>
                </c:pt>
                <c:pt idx="28">
                  <c:v>0.0683014838543394</c:v>
                </c:pt>
                <c:pt idx="29">
                  <c:v>-0.0703338060434169</c:v>
                </c:pt>
                <c:pt idx="30">
                  <c:v>-0.0579693012863725</c:v>
                </c:pt>
                <c:pt idx="31">
                  <c:v>-0.209834182411414</c:v>
                </c:pt>
                <c:pt idx="32">
                  <c:v>-0.0903006807909036</c:v>
                </c:pt>
                <c:pt idx="33">
                  <c:v>-0.230727812816422</c:v>
                </c:pt>
                <c:pt idx="34">
                  <c:v>-0.32542263302222</c:v>
                </c:pt>
                <c:pt idx="35">
                  <c:v>-0.184980288890942</c:v>
                </c:pt>
                <c:pt idx="36">
                  <c:v>0.072668539828552</c:v>
                </c:pt>
                <c:pt idx="37">
                  <c:v>0.156714406472648</c:v>
                </c:pt>
                <c:pt idx="38">
                  <c:v>0.0309703433922996</c:v>
                </c:pt>
                <c:pt idx="39">
                  <c:v>0.0112093119173923</c:v>
                </c:pt>
                <c:pt idx="40">
                  <c:v>-0.0364294924365032</c:v>
                </c:pt>
                <c:pt idx="41">
                  <c:v>-0.00533194718688499</c:v>
                </c:pt>
                <c:pt idx="42">
                  <c:v>-0.00885414213723912</c:v>
                </c:pt>
                <c:pt idx="43">
                  <c:v>0.0369770580296898</c:v>
                </c:pt>
                <c:pt idx="44">
                  <c:v>0.0434377395303463</c:v>
                </c:pt>
                <c:pt idx="45">
                  <c:v>0.122858475751184</c:v>
                </c:pt>
                <c:pt idx="46">
                  <c:v>0.0676553279918208</c:v>
                </c:pt>
                <c:pt idx="47">
                  <c:v>-0.0346340225293972</c:v>
                </c:pt>
                <c:pt idx="48">
                  <c:v>-0.0324736224306491</c:v>
                </c:pt>
                <c:pt idx="49">
                  <c:v>0.00876460196381842</c:v>
                </c:pt>
                <c:pt idx="50">
                  <c:v>0.00846066906332415</c:v>
                </c:pt>
                <c:pt idx="51">
                  <c:v>0.0646831601957243</c:v>
                </c:pt>
                <c:pt idx="52">
                  <c:v>0.0690002021650993</c:v>
                </c:pt>
                <c:pt idx="53">
                  <c:v>0.12202899055514</c:v>
                </c:pt>
                <c:pt idx="54">
                  <c:v>0.0743538191236936</c:v>
                </c:pt>
                <c:pt idx="55">
                  <c:v>0.0651595744680851</c:v>
                </c:pt>
                <c:pt idx="56">
                  <c:v>0.186187309278742</c:v>
                </c:pt>
                <c:pt idx="57">
                  <c:v>0.100813841437122</c:v>
                </c:pt>
                <c:pt idx="58">
                  <c:v>-0.0180613030657793</c:v>
                </c:pt>
                <c:pt idx="59">
                  <c:v>0.139944462984768</c:v>
                </c:pt>
                <c:pt idx="60">
                  <c:v>0.284004054461277</c:v>
                </c:pt>
                <c:pt idx="61">
                  <c:v>0.211415876617238</c:v>
                </c:pt>
                <c:pt idx="62">
                  <c:v>0.0352957731323023</c:v>
                </c:pt>
                <c:pt idx="63">
                  <c:v>-0.0956736832065097</c:v>
                </c:pt>
              </c:numCache>
            </c:numRef>
          </c:val>
          <c:smooth val="0"/>
        </c:ser>
        <c:dLbls>
          <c:showLegendKey val="0"/>
          <c:showVal val="0"/>
          <c:showCatName val="0"/>
          <c:showSerName val="0"/>
          <c:showPercent val="0"/>
          <c:showBubbleSize val="0"/>
        </c:dLbls>
        <c:smooth val="0"/>
        <c:axId val="-2016915424"/>
        <c:axId val="-2016912240"/>
      </c:lineChart>
      <c:catAx>
        <c:axId val="-2016915424"/>
        <c:scaling>
          <c:orientation val="minMax"/>
        </c:scaling>
        <c:delete val="0"/>
        <c:axPos val="b"/>
        <c:numFmt formatCode="General" sourceLinked="1"/>
        <c:majorTickMark val="out"/>
        <c:minorTickMark val="none"/>
        <c:tickLblPos val="nextTo"/>
        <c:crossAx val="-2016912240"/>
        <c:crosses val="autoZero"/>
        <c:auto val="1"/>
        <c:lblAlgn val="ctr"/>
        <c:lblOffset val="100"/>
        <c:noMultiLvlLbl val="0"/>
      </c:catAx>
      <c:valAx>
        <c:axId val="-2016912240"/>
        <c:scaling>
          <c:orientation val="minMax"/>
          <c:max val="0.3"/>
        </c:scaling>
        <c:delete val="0"/>
        <c:axPos val="l"/>
        <c:majorGridlines/>
        <c:numFmt formatCode="0%" sourceLinked="0"/>
        <c:majorTickMark val="out"/>
        <c:minorTickMark val="none"/>
        <c:tickLblPos val="nextTo"/>
        <c:crossAx val="-2016915424"/>
        <c:crosses val="autoZero"/>
        <c:crossBetween val="between"/>
      </c:valAx>
    </c:plotArea>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327660</xdr:colOff>
      <xdr:row>1</xdr:row>
      <xdr:rowOff>114300</xdr:rowOff>
    </xdr:from>
    <xdr:to>
      <xdr:col>6</xdr:col>
      <xdr:colOff>792480</xdr:colOff>
      <xdr:row>7</xdr:row>
      <xdr:rowOff>144780</xdr:rowOff>
    </xdr:to>
    <xdr:pic>
      <xdr:nvPicPr>
        <xdr:cNvPr id="1120" name="Picture 1" descr="bd06466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4220" y="342900"/>
          <a:ext cx="13106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63500</xdr:colOff>
      <xdr:row>94</xdr:row>
      <xdr:rowOff>0</xdr:rowOff>
    </xdr:from>
    <xdr:to>
      <xdr:col>8</xdr:col>
      <xdr:colOff>638810</xdr:colOff>
      <xdr:row>97</xdr:row>
      <xdr:rowOff>83820</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26250" y="15525750"/>
          <a:ext cx="3108960" cy="5791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327660</xdr:colOff>
      <xdr:row>1</xdr:row>
      <xdr:rowOff>114300</xdr:rowOff>
    </xdr:from>
    <xdr:to>
      <xdr:col>6</xdr:col>
      <xdr:colOff>792480</xdr:colOff>
      <xdr:row>7</xdr:row>
      <xdr:rowOff>144780</xdr:rowOff>
    </xdr:to>
    <xdr:pic>
      <xdr:nvPicPr>
        <xdr:cNvPr id="2" name="Picture 1" descr="bd06466_"/>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0880" y="342900"/>
          <a:ext cx="13106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63500</xdr:colOff>
      <xdr:row>94</xdr:row>
      <xdr:rowOff>0</xdr:rowOff>
    </xdr:from>
    <xdr:to>
      <xdr:col>8</xdr:col>
      <xdr:colOff>638810</xdr:colOff>
      <xdr:row>97</xdr:row>
      <xdr:rowOff>83820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76720" y="15720060"/>
          <a:ext cx="3112770" cy="5867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0</xdr:row>
      <xdr:rowOff>22860</xdr:rowOff>
    </xdr:from>
    <xdr:to>
      <xdr:col>10</xdr:col>
      <xdr:colOff>487680</xdr:colOff>
      <xdr:row>26</xdr:row>
      <xdr:rowOff>106680</xdr:rowOff>
    </xdr:to>
    <xdr:graphicFrame macro="">
      <xdr:nvGraphicFramePr>
        <xdr:cNvPr id="412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30480</xdr:colOff>
      <xdr:row>0</xdr:row>
      <xdr:rowOff>22860</xdr:rowOff>
    </xdr:from>
    <xdr:to>
      <xdr:col>21</xdr:col>
      <xdr:colOff>556260</xdr:colOff>
      <xdr:row>26</xdr:row>
      <xdr:rowOff>114300</xdr:rowOff>
    </xdr:to>
    <xdr:graphicFrame macro="">
      <xdr:nvGraphicFramePr>
        <xdr:cNvPr id="412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3" name="Table1" displayName="Table1" ref="B31:C51" totalsRowShown="0" headerRowDxfId="11" dataDxfId="9" headerRowBorderDxfId="10" tableBorderDxfId="8">
  <tableColumns count="2">
    <tableColumn id="1" name="Year" dataDxfId="7"/>
    <tableColumn id="2" name="%" dataDxfId="6"/>
  </tableColumns>
  <tableStyleInfo showFirstColumn="0" showLastColumn="0" showRowStripes="1" showColumnStripes="0"/>
</table>
</file>

<file path=xl/tables/table2.xml><?xml version="1.0" encoding="utf-8"?>
<table xmlns="http://schemas.openxmlformats.org/spreadsheetml/2006/main" id="4" name="Table15" displayName="Table15" ref="M31:N95" totalsRowShown="0" headerRowDxfId="5" dataDxfId="3" headerRowBorderDxfId="4" tableBorderDxfId="2">
  <tableColumns count="2">
    <tableColumn id="1" name="Year" dataDxfId="1"/>
    <tableColumn id="2" name="%"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xtension.iastate.edu/agdm/wholefarm/pdf/c2-70.pdf" TargetMode="External"/><Relationship Id="rId4" Type="http://schemas.openxmlformats.org/officeDocument/2006/relationships/printerSettings" Target="../printerSettings/printerSettings1.bin"/><Relationship Id="rId5" Type="http://schemas.openxmlformats.org/officeDocument/2006/relationships/drawing" Target="../drawings/drawing1.xml"/><Relationship Id="rId6" Type="http://schemas.openxmlformats.org/officeDocument/2006/relationships/vmlDrawing" Target="../drawings/vmlDrawing1.vml"/><Relationship Id="rId7" Type="http://schemas.openxmlformats.org/officeDocument/2006/relationships/comments" Target="../comments1.xml"/><Relationship Id="rId1" Type="http://schemas.openxmlformats.org/officeDocument/2006/relationships/hyperlink" Target="mailto:wedwards@iastate.edu?subject=AgDM%20Decision%20Tool%20C2-70,%20Land%20Purchase%20Analysis" TargetMode="External"/><Relationship Id="rId2" Type="http://schemas.openxmlformats.org/officeDocument/2006/relationships/hyperlink" Target="mailto:mduffy@iastate.edu?subject=AgDM%20Decision%20Tool%20C2-70,%20Land%20Purchase%20Analysi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extension.iastate.edu/agdm/wholefarm/pdf/c2-70.pdf" TargetMode="External"/><Relationship Id="rId4" Type="http://schemas.openxmlformats.org/officeDocument/2006/relationships/printerSettings" Target="../printerSettings/printerSettings2.bin"/><Relationship Id="rId5" Type="http://schemas.openxmlformats.org/officeDocument/2006/relationships/drawing" Target="../drawings/drawing2.xml"/><Relationship Id="rId6" Type="http://schemas.openxmlformats.org/officeDocument/2006/relationships/vmlDrawing" Target="../drawings/vmlDrawing2.vml"/><Relationship Id="rId7" Type="http://schemas.openxmlformats.org/officeDocument/2006/relationships/comments" Target="../comments2.xml"/><Relationship Id="rId1" Type="http://schemas.openxmlformats.org/officeDocument/2006/relationships/hyperlink" Target="mailto:wedwards@iastate.edu?subject=AgDM%20Decision%20Tool%20C2-70,%20Land%20Purchase%20Analysis" TargetMode="External"/><Relationship Id="rId2" Type="http://schemas.openxmlformats.org/officeDocument/2006/relationships/hyperlink" Target="mailto:mduffy@iastate.edu?subject=AgDM%20Decision%20Tool%20C2-70,%20Land%20Purchase%20Analysi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table" Target="../tables/table1.xml"/><Relationship Id="rId3"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K104"/>
  <sheetViews>
    <sheetView showGridLines="0" tabSelected="1" workbookViewId="0"/>
  </sheetViews>
  <sheetFormatPr baseColWidth="10" defaultColWidth="8.83203125" defaultRowHeight="13" x14ac:dyDescent="0.15"/>
  <cols>
    <col min="1" max="1" width="1.6640625" style="89" customWidth="1"/>
    <col min="2" max="2" width="1.6640625" style="58" customWidth="1"/>
    <col min="3" max="3" width="69.83203125" style="58" customWidth="1"/>
    <col min="4" max="9" width="12.33203125" style="58" customWidth="1"/>
    <col min="10" max="16384" width="8.83203125" style="58"/>
  </cols>
  <sheetData>
    <row r="1" spans="1:9" s="81" customFormat="1" ht="19" thickBot="1" x14ac:dyDescent="0.25">
      <c r="C1" s="81" t="s">
        <v>0</v>
      </c>
    </row>
    <row r="2" spans="1:9" ht="15" thickTop="1" x14ac:dyDescent="0.15">
      <c r="A2" s="80"/>
      <c r="B2" s="55"/>
      <c r="C2" s="56" t="s">
        <v>80</v>
      </c>
      <c r="D2" s="57"/>
    </row>
    <row r="3" spans="1:9" x14ac:dyDescent="0.15">
      <c r="A3" s="80"/>
      <c r="B3" s="55"/>
      <c r="C3" s="1" t="s">
        <v>1</v>
      </c>
      <c r="D3" s="2"/>
      <c r="E3" s="1"/>
      <c r="F3" s="1"/>
      <c r="G3" s="1"/>
      <c r="H3" s="1"/>
      <c r="I3" s="1"/>
    </row>
    <row r="4" spans="1:9" ht="14" x14ac:dyDescent="0.15">
      <c r="A4" s="80"/>
      <c r="B4" s="55"/>
      <c r="C4" s="105" t="s">
        <v>60</v>
      </c>
      <c r="D4" s="105"/>
      <c r="E4" s="105"/>
      <c r="F4" s="4"/>
      <c r="G4" s="4"/>
      <c r="H4" s="4"/>
      <c r="I4" s="4"/>
    </row>
    <row r="5" spans="1:9" ht="14" x14ac:dyDescent="0.15">
      <c r="A5" s="80"/>
      <c r="B5" s="55"/>
      <c r="C5" s="3"/>
      <c r="D5" s="4"/>
      <c r="E5" s="4"/>
      <c r="F5" s="4"/>
      <c r="G5" s="4"/>
      <c r="H5" s="4"/>
      <c r="I5" s="4"/>
    </row>
    <row r="6" spans="1:9" x14ac:dyDescent="0.15">
      <c r="A6" s="80"/>
      <c r="B6" s="55"/>
      <c r="C6" s="59" t="s">
        <v>2</v>
      </c>
      <c r="D6" s="59"/>
      <c r="E6" s="59"/>
      <c r="F6" s="59"/>
      <c r="G6" s="59"/>
      <c r="H6" s="59"/>
    </row>
    <row r="7" spans="1:9" x14ac:dyDescent="0.15">
      <c r="A7" s="80"/>
      <c r="B7" s="55"/>
      <c r="C7" s="62" t="s">
        <v>50</v>
      </c>
      <c r="D7" s="61"/>
      <c r="E7" s="61"/>
    </row>
    <row r="8" spans="1:9" x14ac:dyDescent="0.15">
      <c r="A8" s="80"/>
      <c r="B8" s="55"/>
      <c r="C8" s="60"/>
      <c r="D8" s="60"/>
      <c r="E8" s="60"/>
    </row>
    <row r="9" spans="1:9" x14ac:dyDescent="0.15">
      <c r="A9" s="80"/>
      <c r="B9" s="55"/>
      <c r="C9" s="5" t="s">
        <v>3</v>
      </c>
      <c r="D9" s="1"/>
      <c r="E9" s="1"/>
      <c r="F9" s="1"/>
      <c r="G9" s="1"/>
      <c r="H9" s="1"/>
      <c r="I9" s="1"/>
    </row>
    <row r="10" spans="1:9" x14ac:dyDescent="0.15">
      <c r="A10" s="80"/>
      <c r="B10" s="55"/>
      <c r="C10" s="1" t="s">
        <v>4</v>
      </c>
      <c r="D10" s="106" t="s">
        <v>56</v>
      </c>
      <c r="E10" s="106"/>
      <c r="F10" s="106"/>
      <c r="G10" s="106"/>
      <c r="H10" s="106"/>
      <c r="I10" s="106"/>
    </row>
    <row r="11" spans="1:9" x14ac:dyDescent="0.15">
      <c r="A11" s="80"/>
      <c r="B11" s="55"/>
      <c r="C11" s="1" t="s">
        <v>5</v>
      </c>
      <c r="D11" s="106" t="s">
        <v>57</v>
      </c>
      <c r="E11" s="106"/>
      <c r="F11" s="106"/>
      <c r="G11" s="106"/>
      <c r="H11" s="106"/>
      <c r="I11" s="106"/>
    </row>
    <row r="12" spans="1:9" x14ac:dyDescent="0.15">
      <c r="A12" s="80"/>
      <c r="B12" s="55"/>
      <c r="C12" s="1" t="s">
        <v>62</v>
      </c>
      <c r="D12" s="10">
        <v>160</v>
      </c>
      <c r="E12" s="7"/>
      <c r="F12" s="7"/>
      <c r="G12" s="69"/>
      <c r="H12" s="69"/>
      <c r="I12" s="69"/>
    </row>
    <row r="13" spans="1:9" x14ac:dyDescent="0.15">
      <c r="A13" s="80"/>
      <c r="B13" s="55"/>
      <c r="C13" s="1" t="s">
        <v>63</v>
      </c>
      <c r="D13" s="75">
        <v>150</v>
      </c>
      <c r="E13" s="69"/>
      <c r="F13" s="69"/>
      <c r="G13" s="69"/>
      <c r="H13" s="69"/>
      <c r="I13" s="69"/>
    </row>
    <row r="14" spans="1:9" x14ac:dyDescent="0.15">
      <c r="A14" s="80"/>
      <c r="B14" s="55"/>
      <c r="C14" s="1"/>
      <c r="D14" s="1"/>
      <c r="E14" s="1"/>
      <c r="F14" s="1"/>
      <c r="G14" s="7"/>
      <c r="H14" s="1"/>
      <c r="I14" s="1"/>
    </row>
    <row r="15" spans="1:9" x14ac:dyDescent="0.15">
      <c r="A15" s="80"/>
      <c r="B15" s="55"/>
      <c r="C15" s="8" t="s">
        <v>6</v>
      </c>
      <c r="D15" s="1"/>
      <c r="E15" s="8"/>
      <c r="F15" s="1"/>
      <c r="G15" s="1"/>
      <c r="H15" s="1"/>
      <c r="I15" s="72" t="s">
        <v>64</v>
      </c>
    </row>
    <row r="16" spans="1:9" x14ac:dyDescent="0.15">
      <c r="A16" s="80"/>
      <c r="B16" s="55"/>
      <c r="C16" s="1" t="s">
        <v>87</v>
      </c>
      <c r="D16" s="9">
        <v>400</v>
      </c>
      <c r="E16" s="8"/>
      <c r="F16" s="1"/>
      <c r="G16" s="1"/>
      <c r="H16" s="71" t="s">
        <v>7</v>
      </c>
      <c r="I16" s="12">
        <v>7500</v>
      </c>
    </row>
    <row r="17" spans="1:10" x14ac:dyDescent="0.15">
      <c r="A17" s="80"/>
      <c r="B17" s="55"/>
      <c r="C17" s="1" t="s">
        <v>68</v>
      </c>
      <c r="D17" s="9">
        <v>0</v>
      </c>
      <c r="F17" s="1"/>
      <c r="G17" s="1"/>
    </row>
    <row r="18" spans="1:10" x14ac:dyDescent="0.15">
      <c r="A18" s="80"/>
      <c r="B18" s="55"/>
      <c r="C18" s="1" t="s">
        <v>86</v>
      </c>
      <c r="D18" s="9">
        <v>0</v>
      </c>
      <c r="H18" s="82"/>
    </row>
    <row r="19" spans="1:10" ht="7.75" customHeight="1" x14ac:dyDescent="0.15">
      <c r="A19" s="80"/>
      <c r="B19" s="55"/>
      <c r="C19" s="1"/>
      <c r="D19" s="70"/>
      <c r="F19" s="1"/>
      <c r="G19" s="1"/>
      <c r="H19" s="71"/>
      <c r="I19" s="73"/>
    </row>
    <row r="20" spans="1:10" x14ac:dyDescent="0.15">
      <c r="A20" s="80"/>
      <c r="B20" s="55"/>
      <c r="C20" s="11" t="s">
        <v>8</v>
      </c>
      <c r="D20" s="9">
        <v>5000</v>
      </c>
      <c r="F20" s="1"/>
      <c r="G20" s="1"/>
      <c r="H20" s="71" t="s">
        <v>88</v>
      </c>
      <c r="I20" s="13">
        <v>0.4</v>
      </c>
    </row>
    <row r="21" spans="1:10" x14ac:dyDescent="0.15">
      <c r="A21" s="80"/>
      <c r="B21" s="55"/>
      <c r="C21" s="11" t="s">
        <v>85</v>
      </c>
      <c r="D21" s="9">
        <v>1500</v>
      </c>
      <c r="F21" s="1"/>
      <c r="G21" s="1"/>
      <c r="H21" s="71" t="s">
        <v>9</v>
      </c>
      <c r="I21" s="14">
        <v>0.06</v>
      </c>
    </row>
    <row r="22" spans="1:10" x14ac:dyDescent="0.15">
      <c r="A22" s="80"/>
      <c r="B22" s="55"/>
      <c r="C22" s="1" t="s">
        <v>65</v>
      </c>
      <c r="D22" s="9">
        <v>0</v>
      </c>
      <c r="F22" s="1"/>
      <c r="G22" s="1"/>
      <c r="H22" s="71" t="s">
        <v>11</v>
      </c>
      <c r="I22" s="10">
        <v>25</v>
      </c>
    </row>
    <row r="23" spans="1:10" x14ac:dyDescent="0.15">
      <c r="A23" s="80"/>
      <c r="B23" s="55"/>
      <c r="C23" s="1" t="s">
        <v>10</v>
      </c>
      <c r="D23" s="9">
        <v>0</v>
      </c>
      <c r="F23" s="1"/>
      <c r="G23" s="1"/>
      <c r="H23" s="71" t="s">
        <v>12</v>
      </c>
      <c r="I23" s="10">
        <v>1</v>
      </c>
    </row>
    <row r="24" spans="1:10" x14ac:dyDescent="0.15">
      <c r="A24" s="80"/>
      <c r="B24" s="55"/>
      <c r="C24" s="1" t="s">
        <v>102</v>
      </c>
      <c r="D24" s="9">
        <v>0</v>
      </c>
    </row>
    <row r="25" spans="1:10" x14ac:dyDescent="0.15">
      <c r="A25" s="80"/>
      <c r="B25" s="55"/>
      <c r="H25" s="82"/>
    </row>
    <row r="26" spans="1:10" x14ac:dyDescent="0.15">
      <c r="A26" s="80"/>
      <c r="B26" s="55"/>
      <c r="C26" s="1" t="s">
        <v>93</v>
      </c>
      <c r="D26" s="15">
        <v>0.03</v>
      </c>
      <c r="F26" s="1"/>
      <c r="G26" s="1"/>
      <c r="H26" s="71" t="s">
        <v>14</v>
      </c>
      <c r="I26" s="14">
        <v>0.06</v>
      </c>
    </row>
    <row r="27" spans="1:10" x14ac:dyDescent="0.15">
      <c r="A27" s="80"/>
      <c r="B27" s="55"/>
      <c r="C27" s="1" t="s">
        <v>13</v>
      </c>
      <c r="D27" s="15">
        <v>2.7E-2</v>
      </c>
      <c r="F27" s="1"/>
      <c r="G27" s="1"/>
      <c r="H27" s="71" t="s">
        <v>89</v>
      </c>
      <c r="I27" s="14">
        <v>0.05</v>
      </c>
    </row>
    <row r="28" spans="1:10" ht="14" x14ac:dyDescent="0.15">
      <c r="A28" s="80"/>
      <c r="B28" s="55"/>
      <c r="C28" s="93" t="s">
        <v>66</v>
      </c>
      <c r="D28" s="74"/>
      <c r="F28" s="1"/>
      <c r="G28" s="1"/>
      <c r="H28" s="71" t="s">
        <v>67</v>
      </c>
      <c r="I28" s="103">
        <v>1</v>
      </c>
    </row>
    <row r="29" spans="1:10" x14ac:dyDescent="0.15">
      <c r="A29" s="80"/>
      <c r="B29" s="55"/>
      <c r="C29" s="1"/>
      <c r="D29" s="74"/>
      <c r="E29" s="1"/>
      <c r="F29" s="1"/>
      <c r="G29" s="1"/>
      <c r="H29" s="1"/>
      <c r="I29" s="1"/>
    </row>
    <row r="30" spans="1:10" x14ac:dyDescent="0.15">
      <c r="A30" s="80"/>
      <c r="B30" s="55"/>
      <c r="C30" s="16" t="s">
        <v>84</v>
      </c>
      <c r="D30" s="17" t="s">
        <v>15</v>
      </c>
      <c r="E30" s="17" t="s">
        <v>16</v>
      </c>
      <c r="F30" s="17" t="s">
        <v>17</v>
      </c>
      <c r="G30" s="17" t="s">
        <v>18</v>
      </c>
      <c r="H30" s="17" t="s">
        <v>19</v>
      </c>
      <c r="I30" s="17" t="s">
        <v>20</v>
      </c>
    </row>
    <row r="31" spans="1:10" x14ac:dyDescent="0.15">
      <c r="A31" s="80"/>
      <c r="B31" s="55"/>
      <c r="C31" s="11" t="s">
        <v>21</v>
      </c>
      <c r="D31" s="6" t="s">
        <v>22</v>
      </c>
      <c r="E31" s="6" t="s">
        <v>23</v>
      </c>
      <c r="F31" s="6"/>
      <c r="G31" s="6"/>
      <c r="H31" s="6"/>
      <c r="I31" s="6"/>
    </row>
    <row r="32" spans="1:10" x14ac:dyDescent="0.15">
      <c r="A32" s="80"/>
      <c r="B32" s="55"/>
      <c r="C32" s="11" t="s">
        <v>24</v>
      </c>
      <c r="D32" s="10">
        <v>75</v>
      </c>
      <c r="E32" s="10">
        <v>75</v>
      </c>
      <c r="F32" s="10"/>
      <c r="G32" s="10"/>
      <c r="H32" s="10"/>
      <c r="I32" s="10"/>
      <c r="J32" s="58" t="str">
        <f>IF(SUM(D32:I32)=D13," ","The sum of crop acres does not equal the number of tillable acres.")</f>
        <v xml:space="preserve"> </v>
      </c>
    </row>
    <row r="33" spans="1:9" x14ac:dyDescent="0.15">
      <c r="A33" s="80"/>
      <c r="B33" s="55"/>
      <c r="C33" s="11" t="s">
        <v>90</v>
      </c>
      <c r="D33" s="10">
        <v>180</v>
      </c>
      <c r="E33" s="10">
        <v>57</v>
      </c>
      <c r="F33" s="10"/>
      <c r="G33" s="10"/>
      <c r="H33" s="10"/>
      <c r="I33" s="10"/>
    </row>
    <row r="34" spans="1:9" x14ac:dyDescent="0.15">
      <c r="A34" s="80"/>
      <c r="B34" s="55"/>
      <c r="C34" s="11" t="s">
        <v>83</v>
      </c>
      <c r="D34" s="18">
        <v>4</v>
      </c>
      <c r="E34" s="18">
        <v>9</v>
      </c>
      <c r="F34" s="18"/>
      <c r="G34" s="18"/>
      <c r="H34" s="18"/>
      <c r="I34" s="18"/>
    </row>
    <row r="35" spans="1:9" x14ac:dyDescent="0.15">
      <c r="A35" s="80"/>
      <c r="B35" s="55"/>
      <c r="C35" s="1" t="s">
        <v>91</v>
      </c>
      <c r="D35" s="9"/>
      <c r="E35" s="9"/>
      <c r="F35" s="9"/>
      <c r="G35" s="9"/>
      <c r="H35" s="9"/>
      <c r="I35" s="9"/>
    </row>
    <row r="36" spans="1:9" x14ac:dyDescent="0.15">
      <c r="A36" s="80"/>
      <c r="B36" s="55"/>
      <c r="C36" s="1"/>
      <c r="D36" s="1"/>
      <c r="E36" s="1"/>
      <c r="F36" s="1"/>
      <c r="G36" s="1"/>
      <c r="H36" s="1"/>
      <c r="I36" s="1"/>
    </row>
    <row r="37" spans="1:9" x14ac:dyDescent="0.15">
      <c r="A37" s="80"/>
      <c r="B37" s="55"/>
      <c r="C37" s="16" t="s">
        <v>92</v>
      </c>
      <c r="D37" s="17" t="str">
        <f t="shared" ref="D37:I37" si="0">IF(D31&lt;&gt;0,D31," ")</f>
        <v>Corn</v>
      </c>
      <c r="E37" s="17" t="str">
        <f t="shared" si="0"/>
        <v>Soybeans</v>
      </c>
      <c r="F37" s="17" t="str">
        <f t="shared" si="0"/>
        <v xml:space="preserve"> </v>
      </c>
      <c r="G37" s="17" t="str">
        <f t="shared" si="0"/>
        <v xml:space="preserve"> </v>
      </c>
      <c r="H37" s="17" t="str">
        <f t="shared" si="0"/>
        <v xml:space="preserve"> </v>
      </c>
      <c r="I37" s="17" t="str">
        <f t="shared" si="0"/>
        <v xml:space="preserve"> </v>
      </c>
    </row>
    <row r="38" spans="1:9" x14ac:dyDescent="0.15">
      <c r="A38" s="80"/>
      <c r="C38" s="11" t="s">
        <v>25</v>
      </c>
      <c r="D38" s="12">
        <v>120</v>
      </c>
      <c r="E38" s="12">
        <v>55</v>
      </c>
      <c r="F38" s="12"/>
      <c r="G38" s="12"/>
      <c r="H38" s="12"/>
      <c r="I38" s="12"/>
    </row>
    <row r="39" spans="1:9" x14ac:dyDescent="0.15">
      <c r="A39" s="80"/>
      <c r="C39" s="11" t="s">
        <v>26</v>
      </c>
      <c r="D39" s="12">
        <v>125</v>
      </c>
      <c r="E39" s="12">
        <v>60</v>
      </c>
      <c r="F39" s="12"/>
      <c r="G39" s="12"/>
      <c r="H39" s="12"/>
      <c r="I39" s="12"/>
    </row>
    <row r="40" spans="1:9" x14ac:dyDescent="0.15">
      <c r="A40" s="80"/>
      <c r="C40" s="11" t="s">
        <v>27</v>
      </c>
      <c r="D40" s="12">
        <v>35</v>
      </c>
      <c r="E40" s="12">
        <v>25</v>
      </c>
      <c r="F40" s="12"/>
      <c r="G40" s="12"/>
      <c r="H40" s="12"/>
      <c r="I40" s="12"/>
    </row>
    <row r="41" spans="1:9" x14ac:dyDescent="0.15">
      <c r="A41" s="80"/>
      <c r="C41" s="11" t="s">
        <v>28</v>
      </c>
      <c r="D41" s="12"/>
      <c r="E41" s="12"/>
      <c r="F41" s="12"/>
      <c r="G41" s="12"/>
      <c r="H41" s="12"/>
      <c r="I41" s="12"/>
    </row>
    <row r="42" spans="1:9" x14ac:dyDescent="0.15">
      <c r="A42" s="80"/>
      <c r="C42" s="11" t="s">
        <v>29</v>
      </c>
      <c r="D42" s="12">
        <v>35</v>
      </c>
      <c r="E42" s="12">
        <v>30</v>
      </c>
      <c r="F42" s="12"/>
      <c r="G42" s="12"/>
      <c r="H42" s="12"/>
      <c r="I42" s="12"/>
    </row>
    <row r="43" spans="1:9" x14ac:dyDescent="0.15">
      <c r="A43" s="80"/>
      <c r="C43" s="11" t="s">
        <v>30</v>
      </c>
      <c r="D43" s="12"/>
      <c r="E43" s="12"/>
      <c r="F43" s="12"/>
      <c r="G43" s="12"/>
      <c r="H43" s="12"/>
      <c r="I43" s="12"/>
    </row>
    <row r="44" spans="1:9" x14ac:dyDescent="0.15">
      <c r="A44" s="80"/>
      <c r="C44" s="11" t="s">
        <v>94</v>
      </c>
      <c r="D44" s="12">
        <v>10</v>
      </c>
      <c r="E44" s="12">
        <v>10</v>
      </c>
      <c r="F44" s="12"/>
      <c r="G44" s="12"/>
      <c r="H44" s="12"/>
      <c r="I44" s="12"/>
    </row>
    <row r="45" spans="1:9" x14ac:dyDescent="0.15">
      <c r="A45" s="80"/>
      <c r="C45" s="11" t="s">
        <v>31</v>
      </c>
      <c r="D45" s="12">
        <v>15</v>
      </c>
      <c r="E45" s="12">
        <v>10</v>
      </c>
      <c r="F45" s="12"/>
      <c r="G45" s="12"/>
      <c r="H45" s="12"/>
      <c r="I45" s="12"/>
    </row>
    <row r="46" spans="1:9" x14ac:dyDescent="0.15">
      <c r="A46" s="80"/>
      <c r="C46" s="11" t="s">
        <v>95</v>
      </c>
      <c r="D46" s="12">
        <v>35</v>
      </c>
      <c r="E46" s="12">
        <v>30</v>
      </c>
      <c r="F46" s="12"/>
      <c r="G46" s="12"/>
      <c r="H46" s="12"/>
      <c r="I46" s="12"/>
    </row>
    <row r="47" spans="1:9" x14ac:dyDescent="0.15">
      <c r="A47" s="80"/>
      <c r="C47" s="11" t="s">
        <v>32</v>
      </c>
      <c r="D47" s="12">
        <v>30</v>
      </c>
      <c r="E47" s="12"/>
      <c r="F47" s="12"/>
      <c r="G47" s="12"/>
      <c r="H47" s="12"/>
      <c r="I47" s="12"/>
    </row>
    <row r="48" spans="1:9" x14ac:dyDescent="0.15">
      <c r="A48" s="80"/>
      <c r="C48" s="11" t="s">
        <v>33</v>
      </c>
      <c r="D48" s="12">
        <v>10</v>
      </c>
      <c r="E48" s="12">
        <v>5</v>
      </c>
      <c r="F48" s="12"/>
      <c r="G48" s="12"/>
      <c r="H48" s="12"/>
      <c r="I48" s="12"/>
    </row>
    <row r="49" spans="1:9" x14ac:dyDescent="0.15">
      <c r="A49" s="80"/>
      <c r="C49" s="11" t="s">
        <v>34</v>
      </c>
      <c r="D49" s="19">
        <f>$I27*SUM(D38:D44)*$I28*9/12</f>
        <v>12.1875</v>
      </c>
      <c r="E49" s="19">
        <f t="shared" ref="E49:I49" si="1">$I27*SUM(E38:E44)*$I28*9/12</f>
        <v>6.75</v>
      </c>
      <c r="F49" s="19">
        <f t="shared" si="1"/>
        <v>0</v>
      </c>
      <c r="G49" s="19">
        <f t="shared" si="1"/>
        <v>0</v>
      </c>
      <c r="H49" s="19">
        <f t="shared" si="1"/>
        <v>0</v>
      </c>
      <c r="I49" s="19">
        <f t="shared" si="1"/>
        <v>0</v>
      </c>
    </row>
    <row r="50" spans="1:9" x14ac:dyDescent="0.15">
      <c r="A50" s="80"/>
      <c r="C50" s="11" t="s">
        <v>58</v>
      </c>
      <c r="D50" s="20">
        <f t="shared" ref="D50:I50" si="2">SUM(D38:D49)</f>
        <v>427.1875</v>
      </c>
      <c r="E50" s="20">
        <f t="shared" si="2"/>
        <v>231.75</v>
      </c>
      <c r="F50" s="20">
        <f t="shared" si="2"/>
        <v>0</v>
      </c>
      <c r="G50" s="20">
        <f t="shared" si="2"/>
        <v>0</v>
      </c>
      <c r="H50" s="20">
        <f t="shared" si="2"/>
        <v>0</v>
      </c>
      <c r="I50" s="20">
        <f t="shared" si="2"/>
        <v>0</v>
      </c>
    </row>
    <row r="51" spans="1:9" ht="14" thickBot="1" x14ac:dyDescent="0.2">
      <c r="A51" s="80"/>
      <c r="C51" s="1"/>
      <c r="D51" s="1"/>
      <c r="E51" s="1"/>
      <c r="F51" s="21"/>
      <c r="G51" s="1"/>
      <c r="H51" s="21"/>
      <c r="I51" s="21"/>
    </row>
    <row r="52" spans="1:9" x14ac:dyDescent="0.15">
      <c r="A52" s="80"/>
      <c r="C52" s="22" t="s">
        <v>79</v>
      </c>
      <c r="D52" s="23"/>
      <c r="E52" s="24" t="s">
        <v>35</v>
      </c>
      <c r="F52" s="83"/>
      <c r="G52" s="83"/>
      <c r="H52" s="24" t="s">
        <v>36</v>
      </c>
      <c r="I52" s="25"/>
    </row>
    <row r="53" spans="1:9" x14ac:dyDescent="0.15">
      <c r="A53" s="80"/>
      <c r="C53" s="26" t="s">
        <v>37</v>
      </c>
      <c r="D53" s="21"/>
      <c r="E53" s="27">
        <f>IF(D16=0,SUMPRODUCT($D32:$I32,$D33:$I33,$D34:$I34),0)</f>
        <v>0</v>
      </c>
      <c r="F53" s="21"/>
      <c r="G53" s="21"/>
      <c r="H53" s="28">
        <f>IF(D$12&gt;0,E53/$D$12,0)</f>
        <v>0</v>
      </c>
      <c r="I53" s="29"/>
    </row>
    <row r="54" spans="1:9" x14ac:dyDescent="0.15">
      <c r="A54" s="80"/>
      <c r="C54" s="26" t="s">
        <v>38</v>
      </c>
      <c r="D54" s="21"/>
      <c r="E54" s="30">
        <f>IF(D16=0,SUMPRODUCT($D32:$I32,$D35:$I35),0)</f>
        <v>0</v>
      </c>
      <c r="F54" s="21"/>
      <c r="G54" s="21"/>
      <c r="H54" s="31">
        <f>IF(D$12&gt;0,E54/$D$12,0)</f>
        <v>0</v>
      </c>
      <c r="I54" s="32"/>
    </row>
    <row r="55" spans="1:9" x14ac:dyDescent="0.15">
      <c r="A55" s="80"/>
      <c r="C55" s="26" t="s">
        <v>39</v>
      </c>
      <c r="D55" s="21"/>
      <c r="E55" s="30">
        <f>IF(D16=0,$D17,0)</f>
        <v>0</v>
      </c>
      <c r="F55" s="21"/>
      <c r="G55" s="21"/>
      <c r="H55" s="31">
        <f>IF(D$12&gt;0,E55/$D$12,0)</f>
        <v>0</v>
      </c>
      <c r="I55" s="32"/>
    </row>
    <row r="56" spans="1:9" x14ac:dyDescent="0.15">
      <c r="A56" s="80"/>
      <c r="C56" s="26" t="s">
        <v>40</v>
      </c>
      <c r="D56" s="21"/>
      <c r="E56" s="33">
        <f>D16*D13+$D18</f>
        <v>60000</v>
      </c>
      <c r="F56" s="21"/>
      <c r="G56" s="21"/>
      <c r="H56" s="34">
        <f>IF(D$12&gt;0,E56/$D$12,0)</f>
        <v>375</v>
      </c>
      <c r="I56" s="32"/>
    </row>
    <row r="57" spans="1:9" x14ac:dyDescent="0.15">
      <c r="A57" s="80"/>
      <c r="C57" s="26" t="s">
        <v>41</v>
      </c>
      <c r="D57" s="21"/>
      <c r="E57" s="27">
        <f>SUM(E53:E56)</f>
        <v>60000</v>
      </c>
      <c r="F57" s="21"/>
      <c r="G57" s="21"/>
      <c r="H57" s="35">
        <f>SUM(H53:H56)</f>
        <v>375</v>
      </c>
      <c r="I57" s="29"/>
    </row>
    <row r="58" spans="1:9" x14ac:dyDescent="0.15">
      <c r="A58" s="80"/>
      <c r="C58" s="26"/>
      <c r="D58" s="21"/>
      <c r="E58" s="36"/>
      <c r="F58" s="21"/>
      <c r="G58" s="21"/>
      <c r="H58" s="35"/>
      <c r="I58" s="37"/>
    </row>
    <row r="59" spans="1:9" x14ac:dyDescent="0.15">
      <c r="A59" s="80"/>
      <c r="C59" s="26" t="s">
        <v>59</v>
      </c>
      <c r="D59" s="21"/>
      <c r="E59" s="27">
        <f>IF($D16=0,SUMPRODUCT($D32:$I32,$D50:$I50),0)</f>
        <v>0</v>
      </c>
      <c r="F59" s="21"/>
      <c r="G59" s="21"/>
      <c r="H59" s="35">
        <f>IF(D$12&gt;0,E59/$D$12,0)</f>
        <v>0</v>
      </c>
      <c r="I59" s="29"/>
    </row>
    <row r="60" spans="1:9" x14ac:dyDescent="0.15">
      <c r="A60" s="80"/>
      <c r="C60" s="26" t="s">
        <v>42</v>
      </c>
      <c r="D60" s="21"/>
      <c r="E60" s="30">
        <f>$D20+$D21+$D24</f>
        <v>6500</v>
      </c>
      <c r="F60" s="21"/>
      <c r="G60" s="21"/>
      <c r="H60" s="31">
        <f>IF(D$12&gt;0,E60/$D$12,0)</f>
        <v>40.625</v>
      </c>
      <c r="I60" s="32"/>
    </row>
    <row r="61" spans="1:9" x14ac:dyDescent="0.15">
      <c r="A61" s="80"/>
      <c r="C61" s="38" t="s">
        <v>43</v>
      </c>
      <c r="D61" s="21"/>
      <c r="E61" s="33">
        <f>PMT($I21*(1-$I20)+$I26*$I20,20,-$D22)+PMT($I21*(1-$I20)+$I26*$I20,10,-$D23)</f>
        <v>0</v>
      </c>
      <c r="F61" s="21"/>
      <c r="G61" s="21"/>
      <c r="H61" s="34">
        <f>IF(D$12&gt;0,E61/$D$12,0)</f>
        <v>0</v>
      </c>
      <c r="I61" s="32"/>
    </row>
    <row r="62" spans="1:9" x14ac:dyDescent="0.15">
      <c r="A62" s="80"/>
      <c r="C62" s="26" t="s">
        <v>44</v>
      </c>
      <c r="D62" s="21"/>
      <c r="E62" s="27">
        <f>SUM(E59:E61)</f>
        <v>6500</v>
      </c>
      <c r="F62" s="21"/>
      <c r="G62" s="21"/>
      <c r="H62" s="35">
        <f>SUM(H59:H61)</f>
        <v>40.625</v>
      </c>
      <c r="I62" s="29"/>
    </row>
    <row r="63" spans="1:9" x14ac:dyDescent="0.15">
      <c r="A63" s="80"/>
      <c r="C63" s="26"/>
      <c r="D63" s="21"/>
      <c r="E63" s="36"/>
      <c r="F63" s="21"/>
      <c r="G63" s="21"/>
      <c r="H63" s="35"/>
      <c r="I63" s="37"/>
    </row>
    <row r="64" spans="1:9" x14ac:dyDescent="0.15">
      <c r="A64" s="80"/>
      <c r="C64" s="26" t="s">
        <v>69</v>
      </c>
      <c r="D64" s="21"/>
      <c r="E64" s="27">
        <f>E57-E62</f>
        <v>53500</v>
      </c>
      <c r="F64" s="21"/>
      <c r="G64" s="21"/>
      <c r="H64" s="27">
        <f>H57-H62</f>
        <v>334.375</v>
      </c>
      <c r="I64" s="39"/>
    </row>
    <row r="65" spans="1:9" x14ac:dyDescent="0.15">
      <c r="A65" s="80"/>
      <c r="C65" s="26"/>
      <c r="D65" s="21"/>
      <c r="E65" s="36"/>
      <c r="F65" s="111" t="s">
        <v>54</v>
      </c>
      <c r="G65" s="111"/>
      <c r="H65" s="36"/>
      <c r="I65" s="37"/>
    </row>
    <row r="66" spans="1:9" x14ac:dyDescent="0.15">
      <c r="A66" s="80"/>
      <c r="C66" s="26" t="s">
        <v>97</v>
      </c>
      <c r="D66" s="21"/>
      <c r="E66" s="27">
        <f>IF($D26&gt;0,E64/$D26,0)</f>
        <v>1783333.3333333335</v>
      </c>
      <c r="F66" s="112">
        <f>D26</f>
        <v>0.03</v>
      </c>
      <c r="G66" s="112"/>
      <c r="H66" s="35">
        <f>IF(D$12&gt;0,E66/$D$12,0)</f>
        <v>11145.833333333334</v>
      </c>
      <c r="I66" s="29"/>
    </row>
    <row r="67" spans="1:9" x14ac:dyDescent="0.15">
      <c r="A67" s="80"/>
      <c r="C67" s="26" t="s">
        <v>98</v>
      </c>
      <c r="D67" s="21"/>
      <c r="E67" s="27">
        <f>IF($F67&gt;0,E64/$F67,)</f>
        <v>1664984.8484848458</v>
      </c>
      <c r="F67" s="113">
        <f>((1+I21*(1-I20)+I26*I20)/(1+D27))-1</f>
        <v>3.213242453748788E-2</v>
      </c>
      <c r="G67" s="113"/>
      <c r="H67" s="35">
        <f>IF(D$12&gt;0,E67/$D$12,0)</f>
        <v>10406.155303030286</v>
      </c>
      <c r="I67" s="29"/>
    </row>
    <row r="68" spans="1:9" x14ac:dyDescent="0.15">
      <c r="A68" s="80"/>
      <c r="C68" s="26"/>
      <c r="D68" s="21"/>
      <c r="E68" s="27"/>
      <c r="F68" s="67"/>
      <c r="G68" s="67"/>
      <c r="H68" s="35"/>
      <c r="I68" s="29"/>
    </row>
    <row r="69" spans="1:9" x14ac:dyDescent="0.15">
      <c r="A69" s="80"/>
      <c r="C69" s="26" t="s">
        <v>45</v>
      </c>
      <c r="D69" s="21"/>
      <c r="E69" s="21"/>
      <c r="F69" s="112">
        <f>IF(($D12*$I16)&gt;0,E64/($D12*$I16+D24)," ")</f>
        <v>4.4583333333333336E-2</v>
      </c>
      <c r="G69" s="112"/>
      <c r="H69" s="21"/>
      <c r="I69" s="40"/>
    </row>
    <row r="70" spans="1:9" x14ac:dyDescent="0.15">
      <c r="A70" s="80"/>
      <c r="C70" s="26" t="s">
        <v>55</v>
      </c>
      <c r="D70" s="21"/>
      <c r="E70" s="21"/>
      <c r="F70" s="109">
        <f>D27</f>
        <v>2.7E-2</v>
      </c>
      <c r="G70" s="109"/>
      <c r="H70" s="21"/>
      <c r="I70" s="40"/>
    </row>
    <row r="71" spans="1:9" ht="14" thickBot="1" x14ac:dyDescent="0.2">
      <c r="A71" s="80"/>
      <c r="C71" s="42" t="s">
        <v>70</v>
      </c>
      <c r="D71" s="43"/>
      <c r="E71" s="43"/>
      <c r="F71" s="110">
        <f>IF(I16&gt;0,F69+$D27," ")</f>
        <v>7.1583333333333332E-2</v>
      </c>
      <c r="G71" s="110"/>
      <c r="H71" s="43"/>
      <c r="I71" s="44"/>
    </row>
    <row r="72" spans="1:9" ht="9" customHeight="1" x14ac:dyDescent="0.15">
      <c r="A72" s="80"/>
      <c r="C72" s="1"/>
      <c r="D72" s="45"/>
      <c r="E72" s="1"/>
      <c r="F72" s="1"/>
      <c r="G72" s="1"/>
      <c r="H72" s="41"/>
      <c r="I72" s="21"/>
    </row>
    <row r="73" spans="1:9" ht="10.5" customHeight="1" thickBot="1" x14ac:dyDescent="0.2">
      <c r="A73" s="80"/>
      <c r="C73" s="21"/>
      <c r="D73" s="108"/>
      <c r="E73" s="108"/>
      <c r="F73" s="21"/>
      <c r="G73" s="21"/>
      <c r="H73" s="108"/>
      <c r="I73" s="108"/>
    </row>
    <row r="74" spans="1:9" x14ac:dyDescent="0.15">
      <c r="A74" s="80"/>
      <c r="C74" s="46" t="s">
        <v>96</v>
      </c>
      <c r="D74" s="23"/>
      <c r="E74" s="24" t="s">
        <v>35</v>
      </c>
      <c r="F74" s="47"/>
      <c r="G74" s="47"/>
      <c r="H74" s="24" t="s">
        <v>36</v>
      </c>
      <c r="I74" s="48"/>
    </row>
    <row r="75" spans="1:9" x14ac:dyDescent="0.15">
      <c r="A75" s="80"/>
      <c r="C75" s="26" t="s">
        <v>71</v>
      </c>
      <c r="D75" s="21"/>
      <c r="E75" s="27">
        <f>E57</f>
        <v>60000</v>
      </c>
      <c r="F75" s="21"/>
      <c r="G75" s="21"/>
      <c r="H75" s="35">
        <f>IF(D$12&gt;0,E75/$D$12,0)</f>
        <v>375</v>
      </c>
      <c r="I75" s="49"/>
    </row>
    <row r="76" spans="1:9" x14ac:dyDescent="0.15">
      <c r="A76" s="80"/>
      <c r="C76" s="26"/>
      <c r="D76" s="21"/>
      <c r="E76" s="36"/>
      <c r="F76" s="21"/>
      <c r="G76" s="21"/>
      <c r="H76" s="36"/>
      <c r="I76" s="50"/>
    </row>
    <row r="77" spans="1:9" x14ac:dyDescent="0.15">
      <c r="A77" s="80"/>
      <c r="C77" s="26" t="s">
        <v>46</v>
      </c>
      <c r="D77" s="21"/>
      <c r="E77" s="27">
        <f>$E59</f>
        <v>0</v>
      </c>
      <c r="F77" s="21"/>
      <c r="G77" s="21"/>
      <c r="H77" s="35">
        <f>IF(D$12&gt;0,E77/$D$12,0)</f>
        <v>0</v>
      </c>
      <c r="I77" s="49"/>
    </row>
    <row r="78" spans="1:9" x14ac:dyDescent="0.15">
      <c r="A78" s="80"/>
      <c r="C78" s="26" t="s">
        <v>42</v>
      </c>
      <c r="D78" s="21"/>
      <c r="E78" s="30">
        <f>$E60</f>
        <v>6500</v>
      </c>
      <c r="F78" s="21"/>
      <c r="G78" s="21"/>
      <c r="H78" s="31">
        <f>IF(D$12&gt;0,E78/$D$12,0)</f>
        <v>40.625</v>
      </c>
      <c r="I78" s="49"/>
    </row>
    <row r="79" spans="1:9" x14ac:dyDescent="0.15">
      <c r="A79" s="80"/>
      <c r="C79" s="26" t="s">
        <v>47</v>
      </c>
      <c r="D79" s="21"/>
      <c r="E79" s="33">
        <f>IF(I23&gt;0,(-PMT(I21/I23,I22*I23,I16*D12*(1-I20))*I23),0)</f>
        <v>56323.237112837262</v>
      </c>
      <c r="F79" s="21"/>
      <c r="G79" s="21"/>
      <c r="H79" s="34">
        <f>IF(D$12&gt;0,E79/$D$12,0)</f>
        <v>352.02023195523287</v>
      </c>
      <c r="I79" s="49"/>
    </row>
    <row r="80" spans="1:9" x14ac:dyDescent="0.15">
      <c r="A80" s="80"/>
      <c r="C80" s="26" t="s">
        <v>48</v>
      </c>
      <c r="D80" s="21"/>
      <c r="E80" s="27">
        <f>SUM(E77:E79)</f>
        <v>62823.237112837262</v>
      </c>
      <c r="F80" s="21"/>
      <c r="G80" s="21"/>
      <c r="H80" s="35">
        <f>SUM(H77:H79)</f>
        <v>392.64523195523287</v>
      </c>
      <c r="I80" s="49"/>
    </row>
    <row r="81" spans="1:9" x14ac:dyDescent="0.15">
      <c r="A81" s="80"/>
      <c r="C81" s="26"/>
      <c r="D81" s="21"/>
      <c r="E81" s="36"/>
      <c r="F81" s="21"/>
      <c r="G81" s="21"/>
      <c r="H81" s="35"/>
      <c r="I81" s="49"/>
    </row>
    <row r="82" spans="1:9" x14ac:dyDescent="0.15">
      <c r="A82" s="80"/>
      <c r="C82" s="26" t="s">
        <v>49</v>
      </c>
      <c r="D82" s="21"/>
      <c r="E82" s="27">
        <f>E75-E80</f>
        <v>-2823.2371128372615</v>
      </c>
      <c r="F82" s="21"/>
      <c r="G82" s="21"/>
      <c r="H82" s="35">
        <f>H75-H80</f>
        <v>-17.645231955232873</v>
      </c>
      <c r="I82" s="51"/>
    </row>
    <row r="83" spans="1:9" x14ac:dyDescent="0.15">
      <c r="A83" s="80"/>
      <c r="C83" s="52"/>
      <c r="D83" s="21"/>
      <c r="E83" s="36"/>
      <c r="F83" s="21"/>
      <c r="G83" s="21"/>
      <c r="H83" s="36"/>
      <c r="I83" s="50"/>
    </row>
    <row r="84" spans="1:9" x14ac:dyDescent="0.15">
      <c r="A84" s="80"/>
      <c r="C84" s="26" t="s">
        <v>75</v>
      </c>
      <c r="D84" s="21"/>
      <c r="E84" s="27">
        <f>IF(I23&gt;0,((E75-$E77-$E78)/$I23)/((PMT($I21/$I23,$I22*$I23,-1))),0)</f>
        <v>683909.55446735967</v>
      </c>
      <c r="F84" s="21"/>
      <c r="G84" s="21"/>
      <c r="H84" s="35">
        <f>IF(D$12&gt;0,E84/$D$12,0)</f>
        <v>4274.4347154209981</v>
      </c>
      <c r="I84" s="49"/>
    </row>
    <row r="85" spans="1:9" x14ac:dyDescent="0.15">
      <c r="A85" s="80"/>
      <c r="C85" s="26" t="s">
        <v>76</v>
      </c>
      <c r="D85" s="21"/>
      <c r="E85" s="27">
        <f>IF(I20&lt;1,E84/(1-$I20),0)</f>
        <v>1139849.2574455994</v>
      </c>
      <c r="F85" s="21"/>
      <c r="G85" s="21"/>
      <c r="H85" s="35">
        <f>IF(D$12&gt;0,E85/$D$12,0)</f>
        <v>7124.057859034996</v>
      </c>
      <c r="I85" s="49"/>
    </row>
    <row r="86" spans="1:9" x14ac:dyDescent="0.15">
      <c r="A86" s="80"/>
      <c r="C86" s="26" t="s">
        <v>77</v>
      </c>
      <c r="D86" s="21"/>
      <c r="E86" s="27">
        <f>I16*I20*D12+E84</f>
        <v>1163909.5544673596</v>
      </c>
      <c r="F86" s="21"/>
      <c r="G86" s="21"/>
      <c r="H86" s="35">
        <f>IF(D$12&gt;0,E86/$D$12,0)</f>
        <v>7274.4347154209972</v>
      </c>
      <c r="I86" s="49"/>
    </row>
    <row r="87" spans="1:9" x14ac:dyDescent="0.15">
      <c r="A87" s="80"/>
      <c r="C87" s="26"/>
      <c r="D87" s="21"/>
      <c r="E87" s="27"/>
      <c r="F87" s="21"/>
      <c r="G87" s="21"/>
      <c r="H87" s="35"/>
      <c r="I87" s="49"/>
    </row>
    <row r="88" spans="1:9" x14ac:dyDescent="0.15">
      <c r="A88" s="80"/>
      <c r="C88" s="26" t="s">
        <v>99</v>
      </c>
      <c r="D88" s="53"/>
      <c r="E88" s="104">
        <f>IF(D16=0," ",D13*(D16-E82/D13))</f>
        <v>62823.237112837262</v>
      </c>
      <c r="F88" s="21"/>
      <c r="G88" s="21"/>
      <c r="H88" s="27">
        <f>IF(D16=0," ",IF(D$12&gt;0,E88/$D$13,0))</f>
        <v>418.82158075224839</v>
      </c>
      <c r="I88" s="40" t="str">
        <f>IF(D16&gt;0, "per tillable ac","")</f>
        <v>per tillable ac</v>
      </c>
    </row>
    <row r="89" spans="1:9" x14ac:dyDescent="0.15">
      <c r="A89" s="80"/>
      <c r="C89" s="26"/>
      <c r="D89" s="21"/>
      <c r="E89" s="27"/>
      <c r="F89" s="21"/>
      <c r="G89" s="21"/>
      <c r="H89" s="35"/>
      <c r="I89" s="49"/>
    </row>
    <row r="90" spans="1:9" x14ac:dyDescent="0.15">
      <c r="A90" s="80"/>
      <c r="C90" s="52" t="s">
        <v>78</v>
      </c>
      <c r="D90" s="68" t="str">
        <f t="shared" ref="D90:I90" si="3">IF(D31=0," ",D31)</f>
        <v>Corn</v>
      </c>
      <c r="E90" s="68" t="str">
        <f t="shared" si="3"/>
        <v>Soybeans</v>
      </c>
      <c r="F90" s="68" t="str">
        <f t="shared" si="3"/>
        <v xml:space="preserve"> </v>
      </c>
      <c r="G90" s="68" t="str">
        <f t="shared" si="3"/>
        <v xml:space="preserve"> </v>
      </c>
      <c r="H90" s="68" t="str">
        <f t="shared" si="3"/>
        <v xml:space="preserve"> </v>
      </c>
      <c r="I90" s="78" t="str">
        <f t="shared" si="3"/>
        <v xml:space="preserve"> </v>
      </c>
    </row>
    <row r="91" spans="1:9" x14ac:dyDescent="0.15">
      <c r="A91" s="80"/>
      <c r="C91" s="26" t="s">
        <v>100</v>
      </c>
      <c r="D91" s="35" t="str">
        <f t="shared" ref="D91:I91" si="4">IF($D16=0,IF(D34,D34*(1-($E82/$E53))," ")," ")</f>
        <v xml:space="preserve"> </v>
      </c>
      <c r="E91" s="35" t="str">
        <f t="shared" si="4"/>
        <v xml:space="preserve"> </v>
      </c>
      <c r="F91" s="35" t="str">
        <f t="shared" si="4"/>
        <v xml:space="preserve"> </v>
      </c>
      <c r="G91" s="35" t="str">
        <f t="shared" si="4"/>
        <v xml:space="preserve"> </v>
      </c>
      <c r="H91" s="35" t="str">
        <f t="shared" si="4"/>
        <v xml:space="preserve"> </v>
      </c>
      <c r="I91" s="29" t="str">
        <f t="shared" si="4"/>
        <v xml:space="preserve"> </v>
      </c>
    </row>
    <row r="92" spans="1:9" ht="14" thickBot="1" x14ac:dyDescent="0.2">
      <c r="A92" s="80"/>
      <c r="C92" s="79" t="s">
        <v>101</v>
      </c>
      <c r="D92" s="84" t="str">
        <f t="shared" ref="D92:I92" si="5">IF($D16=0,IF(D33,D33*(1-$E82/$E53)," ")," ")</f>
        <v xml:space="preserve"> </v>
      </c>
      <c r="E92" s="84" t="str">
        <f t="shared" si="5"/>
        <v xml:space="preserve"> </v>
      </c>
      <c r="F92" s="84" t="str">
        <f t="shared" si="5"/>
        <v xml:space="preserve"> </v>
      </c>
      <c r="G92" s="84" t="str">
        <f t="shared" si="5"/>
        <v xml:space="preserve"> </v>
      </c>
      <c r="H92" s="84" t="str">
        <f t="shared" si="5"/>
        <v xml:space="preserve"> </v>
      </c>
      <c r="I92" s="85" t="str">
        <f t="shared" si="5"/>
        <v xml:space="preserve"> </v>
      </c>
    </row>
    <row r="93" spans="1:9" x14ac:dyDescent="0.15">
      <c r="A93" s="80"/>
      <c r="C93" s="21"/>
      <c r="D93" s="53"/>
      <c r="E93" s="21"/>
      <c r="F93" s="21"/>
      <c r="G93" s="21"/>
      <c r="H93" s="21"/>
      <c r="I93" s="21"/>
    </row>
    <row r="94" spans="1:9" x14ac:dyDescent="0.15">
      <c r="A94" s="80"/>
    </row>
    <row r="95" spans="1:9" x14ac:dyDescent="0.15">
      <c r="A95" s="80"/>
      <c r="C95" s="76" t="s">
        <v>72</v>
      </c>
      <c r="D95" s="21"/>
      <c r="E95" s="21"/>
      <c r="F95" s="21"/>
      <c r="G95" s="21"/>
      <c r="H95" s="21"/>
      <c r="I95" s="21"/>
    </row>
    <row r="96" spans="1:9" x14ac:dyDescent="0.15">
      <c r="A96" s="80"/>
      <c r="C96" s="54" t="s">
        <v>61</v>
      </c>
      <c r="D96" s="57"/>
      <c r="E96" s="1"/>
      <c r="F96" s="1"/>
      <c r="G96" s="1"/>
      <c r="H96" s="21"/>
      <c r="I96" s="21"/>
    </row>
    <row r="97" spans="1:11" x14ac:dyDescent="0.15">
      <c r="A97" s="80"/>
      <c r="C97" s="54" t="s">
        <v>52</v>
      </c>
      <c r="E97" s="1"/>
      <c r="F97" s="1"/>
      <c r="G97" s="1"/>
      <c r="H97" s="21"/>
      <c r="I97" s="21"/>
    </row>
    <row r="98" spans="1:11" x14ac:dyDescent="0.15">
      <c r="A98" s="80"/>
      <c r="B98" s="55"/>
      <c r="C98" s="86" t="s">
        <v>53</v>
      </c>
      <c r="E98" s="63"/>
      <c r="G98" s="63"/>
      <c r="H98" s="63"/>
      <c r="I98" s="63"/>
    </row>
    <row r="99" spans="1:11" x14ac:dyDescent="0.15">
      <c r="A99" s="80"/>
      <c r="B99" s="55"/>
      <c r="C99" s="65">
        <f ca="1">TODAY()</f>
        <v>42325</v>
      </c>
      <c r="D99" s="63"/>
      <c r="E99" s="63"/>
      <c r="F99" s="63"/>
      <c r="G99" s="63"/>
      <c r="H99" s="66"/>
      <c r="I99" s="63"/>
    </row>
    <row r="100" spans="1:11" x14ac:dyDescent="0.15">
      <c r="A100" s="80"/>
      <c r="B100" s="55"/>
    </row>
    <row r="101" spans="1:11" x14ac:dyDescent="0.15">
      <c r="A101" s="80"/>
      <c r="B101" s="55"/>
      <c r="C101" s="87" t="s">
        <v>51</v>
      </c>
      <c r="D101" s="64"/>
      <c r="E101" s="64"/>
      <c r="F101" s="64"/>
      <c r="G101" s="64"/>
      <c r="H101" s="64"/>
      <c r="I101" s="64"/>
      <c r="J101" s="64"/>
      <c r="K101" s="64"/>
    </row>
    <row r="102" spans="1:11" ht="13.75" customHeight="1" x14ac:dyDescent="0.15">
      <c r="A102" s="80"/>
      <c r="B102" s="55"/>
      <c r="C102" s="107" t="s">
        <v>82</v>
      </c>
      <c r="D102" s="107"/>
      <c r="E102" s="107"/>
      <c r="F102" s="107"/>
      <c r="G102" s="107"/>
      <c r="H102" s="107"/>
      <c r="I102" s="107"/>
      <c r="J102" s="88"/>
      <c r="K102" s="88"/>
    </row>
    <row r="103" spans="1:11" x14ac:dyDescent="0.15">
      <c r="A103" s="80"/>
      <c r="B103" s="55"/>
      <c r="C103" s="107"/>
      <c r="D103" s="107"/>
      <c r="E103" s="107"/>
      <c r="F103" s="107"/>
      <c r="G103" s="107"/>
      <c r="H103" s="107"/>
      <c r="I103" s="107"/>
      <c r="J103" s="88"/>
      <c r="K103" s="88"/>
    </row>
    <row r="104" spans="1:11" x14ac:dyDescent="0.15">
      <c r="A104" s="80"/>
      <c r="B104" s="55"/>
      <c r="C104" s="107" t="s">
        <v>81</v>
      </c>
      <c r="D104" s="107"/>
      <c r="E104" s="107"/>
      <c r="F104" s="107"/>
      <c r="G104" s="107"/>
      <c r="H104" s="107"/>
      <c r="I104" s="107"/>
      <c r="J104" s="88"/>
      <c r="K104" s="88"/>
    </row>
  </sheetData>
  <sheetProtection sheet="1" objects="1" scenarios="1"/>
  <mergeCells count="13">
    <mergeCell ref="C4:E4"/>
    <mergeCell ref="D10:I10"/>
    <mergeCell ref="D11:I11"/>
    <mergeCell ref="C102:I103"/>
    <mergeCell ref="C104:I104"/>
    <mergeCell ref="D73:E73"/>
    <mergeCell ref="H73:I73"/>
    <mergeCell ref="F70:G70"/>
    <mergeCell ref="F71:G71"/>
    <mergeCell ref="F65:G65"/>
    <mergeCell ref="F66:G66"/>
    <mergeCell ref="F69:G69"/>
    <mergeCell ref="F67:G67"/>
  </mergeCells>
  <phoneticPr fontId="10" type="noConversion"/>
  <dataValidations xWindow="981" yWindow="756" count="20">
    <dataValidation allowBlank="1" showInputMessage="1" showErrorMessage="1" prompt="Include cash rent expected for a cash rent owner.  Include revenue from a secondary product such as straw for an owner-operator." sqref="D35"/>
    <dataValidation allowBlank="1" showInputMessage="1" showErrorMessage="1" prompt="Include price support payments." sqref="D34"/>
    <dataValidation allowBlank="1" showInputMessage="1" showErrorMessage="1" prompt="Include the owner's share only.  This would be 100% for an owner-operator, zero for a cash rent owner, or some other fraction for a share lease." sqref="D33 D38:D48"/>
    <dataValidation allowBlank="1" showInputMessage="1" showErrorMessage="1" prompt="This is the expected interest rate on operating capital used to finance annual crop production costs, or the opportunity cost rate if they are self-financed." sqref="I27"/>
    <dataValidation allowBlank="1" showInputMessage="1" showErrorMessage="1" prompt="This is the alternative rate of return that could be earned on the purchaser's own funds (opportunity cost)." sqref="I26"/>
    <dataValidation allowBlank="1" showInputMessage="1" showErrorMessage="1" prompt="Use the fixed mortgage rate, or the expected average rate for a variable interest rate mortgage." sqref="I21"/>
    <dataValidation allowBlank="1" showInputMessage="1" showErrorMessage="1" prompt="The percent of the total purchase price that will not be borrowed." sqref="I20"/>
    <dataValidation allowBlank="1" showInputMessage="1" showErrorMessage="1" prompt="This is the estimated rate of return at the current time for cash rented properties. It does not include increases in value. The average rate of return in Iowa for the past 10 years has been about 3.5%." sqref="D26"/>
    <dataValidation allowBlank="1" showInputMessage="1" showErrorMessage="1" prompt="The average annual increase in farmland values in Iowa since 1950, net of general inflation, has been about 1.3%.  Since 1990 it has been about 2.9%." sqref="D28:D29"/>
    <dataValidation allowBlank="1" showErrorMessage="1" prompt="Total of costs for reviewing and recording the abstract, filing the deed, appraisal, loan closing costs, or any other fees." sqref="D24"/>
    <dataValidation allowBlank="1" showInputMessage="1" showErrorMessage="1" prompt="Initial purchase cost of any additional machinery that will be needed to farm this land." sqref="D23"/>
    <dataValidation allowBlank="1" showInputMessage="1" showErrorMessage="1" prompt="Include all acres whether they are farmed or not." sqref="D12"/>
    <dataValidation allowBlank="1" showInputMessage="1" showErrorMessage="1" prompt="Cost of new improvements that will be needed when the land is purchased." sqref="D22"/>
    <dataValidation allowBlank="1" showInputMessage="1" showErrorMessage="1" prompt="Total dollars to spend annually for maintainance and upkeep of fences, tile lines, terraces, and other improvements." sqref="D21"/>
    <dataValidation allowBlank="1" showInputMessage="1" showErrorMessage="1" prompt="Total dollars of property taxes to pay per year (currently)." sqref="D20"/>
    <dataValidation allowBlank="1" showInputMessage="1" showErrorMessage="1" prompt="Includes royalties from oil, gas or easements, livestock production, or cash rents not shown below. Total dollars received per year." sqref="D18"/>
    <dataValidation allowBlank="1" showInputMessage="1" showErrorMessage="1" prompt="Include only fixed payments, not payments that are tied to price levels. Total dollars received per year." sqref="D17"/>
    <dataValidation allowBlank="1" showInputMessage="1" showErrorMessage="1" prompt="Estimated price per acre to purchase this land." sqref="I16"/>
    <dataValidation allowBlank="1" showInputMessage="1" showErrorMessage="1" prompt="The average annual increase in farmland values in Iowa since 1950, net of general inflation, has been about 2.7%." sqref="D27"/>
    <dataValidation allowBlank="1" showErrorMessage="1" sqref="D19 I19"/>
  </dataValidations>
  <hyperlinks>
    <hyperlink ref="C96" r:id="rId1" display="Prepared by William Edwards,Extension Economist,"/>
    <hyperlink ref="C97" r:id="rId2"/>
    <hyperlink ref="C4" r:id="rId3" display="The latest farmland survey fromISU has information on current land values."/>
    <hyperlink ref="C28" location="Charts!A1" display="(click here for a chart)"/>
  </hyperlinks>
  <pageMargins left="0.7" right="0.7" top="0.75" bottom="0.75" header="0.3" footer="0.3"/>
  <pageSetup scale="52" orientation="portrait" r:id="rId4"/>
  <headerFooter alignWithMargins="0">
    <oddHeader>&amp;LIowa State University Extension and Outreach&amp;RAg Decision Maker File C2-70</oddHeader>
  </headerFooter>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autoPageBreaks="0" fitToPage="1"/>
  </sheetPr>
  <dimension ref="A1:K104"/>
  <sheetViews>
    <sheetView showGridLines="0" workbookViewId="0"/>
  </sheetViews>
  <sheetFormatPr baseColWidth="10" defaultColWidth="8.83203125" defaultRowHeight="13" x14ac:dyDescent="0.15"/>
  <cols>
    <col min="1" max="1" width="1.6640625" style="89" customWidth="1"/>
    <col min="2" max="2" width="1.6640625" style="58" customWidth="1"/>
    <col min="3" max="3" width="69.83203125" style="58" customWidth="1"/>
    <col min="4" max="9" width="12.33203125" style="58" customWidth="1"/>
    <col min="10" max="16384" width="8.83203125" style="58"/>
  </cols>
  <sheetData>
    <row r="1" spans="1:9" s="81" customFormat="1" ht="19" thickBot="1" x14ac:dyDescent="0.25">
      <c r="C1" s="81" t="s">
        <v>0</v>
      </c>
    </row>
    <row r="2" spans="1:9" ht="15" thickTop="1" x14ac:dyDescent="0.15">
      <c r="A2" s="80"/>
      <c r="B2" s="55"/>
      <c r="C2" s="56" t="s">
        <v>80</v>
      </c>
      <c r="D2" s="57"/>
    </row>
    <row r="3" spans="1:9" x14ac:dyDescent="0.15">
      <c r="A3" s="80"/>
      <c r="B3" s="55"/>
      <c r="C3" s="1" t="s">
        <v>1</v>
      </c>
      <c r="D3" s="2"/>
      <c r="E3" s="1"/>
      <c r="F3" s="1"/>
      <c r="G3" s="1"/>
      <c r="H3" s="1"/>
      <c r="I3" s="1"/>
    </row>
    <row r="4" spans="1:9" ht="14" x14ac:dyDescent="0.15">
      <c r="A4" s="80"/>
      <c r="B4" s="55"/>
      <c r="C4" s="105" t="s">
        <v>60</v>
      </c>
      <c r="D4" s="105"/>
      <c r="E4" s="105"/>
      <c r="F4" s="4"/>
      <c r="G4" s="4"/>
      <c r="H4" s="4"/>
      <c r="I4" s="4"/>
    </row>
    <row r="5" spans="1:9" ht="14" x14ac:dyDescent="0.15">
      <c r="A5" s="80"/>
      <c r="B5" s="55"/>
      <c r="C5" s="3"/>
      <c r="D5" s="4"/>
      <c r="E5" s="4"/>
      <c r="F5" s="4"/>
      <c r="G5" s="4"/>
      <c r="H5" s="4"/>
      <c r="I5" s="4"/>
    </row>
    <row r="6" spans="1:9" x14ac:dyDescent="0.15">
      <c r="A6" s="80"/>
      <c r="B6" s="55"/>
      <c r="C6" s="59" t="s">
        <v>2</v>
      </c>
      <c r="D6" s="59"/>
      <c r="E6" s="59"/>
      <c r="F6" s="59"/>
      <c r="G6" s="59"/>
      <c r="H6" s="59"/>
    </row>
    <row r="7" spans="1:9" x14ac:dyDescent="0.15">
      <c r="A7" s="80"/>
      <c r="B7" s="55"/>
      <c r="C7" s="62" t="s">
        <v>50</v>
      </c>
      <c r="D7" s="61"/>
      <c r="E7" s="61"/>
    </row>
    <row r="8" spans="1:9" x14ac:dyDescent="0.15">
      <c r="A8" s="80"/>
      <c r="B8" s="55"/>
      <c r="C8" s="60"/>
      <c r="D8" s="60"/>
      <c r="E8" s="60"/>
    </row>
    <row r="9" spans="1:9" x14ac:dyDescent="0.15">
      <c r="A9" s="80"/>
      <c r="B9" s="55"/>
      <c r="C9" s="5" t="s">
        <v>3</v>
      </c>
      <c r="D9" s="1"/>
      <c r="E9" s="1"/>
      <c r="F9" s="1"/>
      <c r="G9" s="1"/>
      <c r="H9" s="1"/>
      <c r="I9" s="1"/>
    </row>
    <row r="10" spans="1:9" x14ac:dyDescent="0.15">
      <c r="A10" s="80"/>
      <c r="B10" s="55"/>
      <c r="C10" s="1" t="s">
        <v>4</v>
      </c>
      <c r="D10" s="106"/>
      <c r="E10" s="106"/>
      <c r="F10" s="106"/>
      <c r="G10" s="106"/>
      <c r="H10" s="106"/>
      <c r="I10" s="106"/>
    </row>
    <row r="11" spans="1:9" x14ac:dyDescent="0.15">
      <c r="A11" s="80"/>
      <c r="B11" s="55"/>
      <c r="C11" s="1" t="s">
        <v>5</v>
      </c>
      <c r="D11" s="106"/>
      <c r="E11" s="106"/>
      <c r="F11" s="106"/>
      <c r="G11" s="106"/>
      <c r="H11" s="106"/>
      <c r="I11" s="106"/>
    </row>
    <row r="12" spans="1:9" x14ac:dyDescent="0.15">
      <c r="A12" s="80"/>
      <c r="B12" s="55"/>
      <c r="C12" s="1" t="s">
        <v>62</v>
      </c>
      <c r="D12" s="10"/>
      <c r="E12" s="7"/>
      <c r="F12" s="7"/>
      <c r="G12" s="69"/>
      <c r="H12" s="69"/>
      <c r="I12" s="69"/>
    </row>
    <row r="13" spans="1:9" x14ac:dyDescent="0.15">
      <c r="A13" s="80"/>
      <c r="B13" s="55"/>
      <c r="C13" s="1" t="s">
        <v>63</v>
      </c>
      <c r="D13" s="75"/>
      <c r="E13" s="69"/>
      <c r="F13" s="69"/>
      <c r="G13" s="69"/>
      <c r="H13" s="69"/>
      <c r="I13" s="69"/>
    </row>
    <row r="14" spans="1:9" x14ac:dyDescent="0.15">
      <c r="A14" s="80"/>
      <c r="B14" s="55"/>
      <c r="C14" s="1"/>
      <c r="D14" s="1"/>
      <c r="E14" s="1"/>
      <c r="F14" s="1"/>
      <c r="G14" s="7"/>
      <c r="H14" s="1"/>
      <c r="I14" s="1"/>
    </row>
    <row r="15" spans="1:9" x14ac:dyDescent="0.15">
      <c r="A15" s="80"/>
      <c r="B15" s="55"/>
      <c r="C15" s="8" t="s">
        <v>6</v>
      </c>
      <c r="D15" s="1"/>
      <c r="E15" s="8"/>
      <c r="F15" s="1"/>
      <c r="G15" s="1"/>
      <c r="H15" s="1"/>
      <c r="I15" s="72" t="s">
        <v>64</v>
      </c>
    </row>
    <row r="16" spans="1:9" x14ac:dyDescent="0.15">
      <c r="A16" s="80"/>
      <c r="B16" s="55"/>
      <c r="C16" s="1" t="s">
        <v>87</v>
      </c>
      <c r="D16" s="9"/>
      <c r="E16" s="8"/>
      <c r="F16" s="1"/>
      <c r="G16" s="1"/>
      <c r="H16" s="71" t="s">
        <v>7</v>
      </c>
      <c r="I16" s="12"/>
    </row>
    <row r="17" spans="1:10" x14ac:dyDescent="0.15">
      <c r="A17" s="80"/>
      <c r="B17" s="55"/>
      <c r="C17" s="1" t="s">
        <v>68</v>
      </c>
      <c r="D17" s="9"/>
      <c r="F17" s="1"/>
      <c r="G17" s="1"/>
    </row>
    <row r="18" spans="1:10" x14ac:dyDescent="0.15">
      <c r="A18" s="80"/>
      <c r="B18" s="55"/>
      <c r="C18" s="1" t="s">
        <v>86</v>
      </c>
      <c r="D18" s="9"/>
      <c r="H18" s="82"/>
    </row>
    <row r="19" spans="1:10" ht="7.75" customHeight="1" x14ac:dyDescent="0.15">
      <c r="A19" s="80"/>
      <c r="B19" s="55"/>
      <c r="C19" s="1"/>
      <c r="D19" s="70"/>
      <c r="F19" s="1"/>
      <c r="G19" s="1"/>
      <c r="H19" s="71"/>
      <c r="I19" s="73"/>
    </row>
    <row r="20" spans="1:10" x14ac:dyDescent="0.15">
      <c r="A20" s="80"/>
      <c r="B20" s="55"/>
      <c r="C20" s="11" t="s">
        <v>8</v>
      </c>
      <c r="D20" s="9"/>
      <c r="F20" s="1"/>
      <c r="G20" s="1"/>
      <c r="H20" s="71" t="s">
        <v>88</v>
      </c>
      <c r="I20" s="13"/>
    </row>
    <row r="21" spans="1:10" x14ac:dyDescent="0.15">
      <c r="A21" s="80"/>
      <c r="B21" s="55"/>
      <c r="C21" s="11" t="s">
        <v>85</v>
      </c>
      <c r="D21" s="9"/>
      <c r="F21" s="1"/>
      <c r="G21" s="1"/>
      <c r="H21" s="71" t="s">
        <v>9</v>
      </c>
      <c r="I21" s="14"/>
    </row>
    <row r="22" spans="1:10" x14ac:dyDescent="0.15">
      <c r="A22" s="80"/>
      <c r="B22" s="55"/>
      <c r="C22" s="1" t="s">
        <v>65</v>
      </c>
      <c r="D22" s="9"/>
      <c r="F22" s="1"/>
      <c r="G22" s="1"/>
      <c r="H22" s="71" t="s">
        <v>11</v>
      </c>
      <c r="I22" s="10"/>
    </row>
    <row r="23" spans="1:10" x14ac:dyDescent="0.15">
      <c r="A23" s="80"/>
      <c r="B23" s="55"/>
      <c r="C23" s="1" t="s">
        <v>10</v>
      </c>
      <c r="D23" s="9"/>
      <c r="F23" s="1"/>
      <c r="G23" s="1"/>
      <c r="H23" s="71" t="s">
        <v>12</v>
      </c>
      <c r="I23" s="10"/>
    </row>
    <row r="24" spans="1:10" x14ac:dyDescent="0.15">
      <c r="A24" s="80"/>
      <c r="B24" s="55"/>
      <c r="C24" s="1" t="s">
        <v>102</v>
      </c>
      <c r="D24" s="9"/>
    </row>
    <row r="25" spans="1:10" x14ac:dyDescent="0.15">
      <c r="A25" s="80"/>
      <c r="B25" s="55"/>
      <c r="H25" s="82"/>
    </row>
    <row r="26" spans="1:10" x14ac:dyDescent="0.15">
      <c r="A26" s="80"/>
      <c r="B26" s="55"/>
      <c r="C26" s="1" t="s">
        <v>93</v>
      </c>
      <c r="D26" s="15"/>
      <c r="F26" s="1"/>
      <c r="G26" s="1"/>
      <c r="H26" s="71" t="s">
        <v>14</v>
      </c>
      <c r="I26" s="14"/>
    </row>
    <row r="27" spans="1:10" x14ac:dyDescent="0.15">
      <c r="A27" s="80"/>
      <c r="B27" s="55"/>
      <c r="C27" s="1" t="s">
        <v>13</v>
      </c>
      <c r="D27" s="15"/>
      <c r="F27" s="1"/>
      <c r="G27" s="1"/>
      <c r="H27" s="71" t="s">
        <v>89</v>
      </c>
      <c r="I27" s="14"/>
    </row>
    <row r="28" spans="1:10" ht="14" x14ac:dyDescent="0.15">
      <c r="A28" s="80"/>
      <c r="B28" s="55"/>
      <c r="C28" s="93" t="s">
        <v>66</v>
      </c>
      <c r="D28" s="74"/>
      <c r="F28" s="1"/>
      <c r="G28" s="1"/>
      <c r="H28" s="71" t="s">
        <v>67</v>
      </c>
      <c r="I28" s="103"/>
    </row>
    <row r="29" spans="1:10" x14ac:dyDescent="0.15">
      <c r="A29" s="80"/>
      <c r="B29" s="55"/>
      <c r="C29" s="1"/>
      <c r="D29" s="74"/>
      <c r="E29" s="1"/>
      <c r="F29" s="1"/>
      <c r="G29" s="1"/>
      <c r="H29" s="1"/>
      <c r="I29" s="1"/>
    </row>
    <row r="30" spans="1:10" x14ac:dyDescent="0.15">
      <c r="A30" s="80"/>
      <c r="B30" s="55"/>
      <c r="C30" s="16" t="s">
        <v>84</v>
      </c>
      <c r="D30" s="17" t="s">
        <v>15</v>
      </c>
      <c r="E30" s="17" t="s">
        <v>16</v>
      </c>
      <c r="F30" s="17" t="s">
        <v>17</v>
      </c>
      <c r="G30" s="17" t="s">
        <v>18</v>
      </c>
      <c r="H30" s="17" t="s">
        <v>19</v>
      </c>
      <c r="I30" s="17" t="s">
        <v>20</v>
      </c>
    </row>
    <row r="31" spans="1:10" x14ac:dyDescent="0.15">
      <c r="A31" s="80"/>
      <c r="B31" s="55"/>
      <c r="C31" s="11" t="s">
        <v>21</v>
      </c>
      <c r="D31" s="92"/>
      <c r="E31" s="92"/>
      <c r="F31" s="92"/>
      <c r="G31" s="92"/>
      <c r="H31" s="92"/>
      <c r="I31" s="92"/>
    </row>
    <row r="32" spans="1:10" x14ac:dyDescent="0.15">
      <c r="A32" s="80"/>
      <c r="B32" s="55"/>
      <c r="C32" s="11" t="s">
        <v>24</v>
      </c>
      <c r="D32" s="10"/>
      <c r="E32" s="10"/>
      <c r="F32" s="10"/>
      <c r="G32" s="10"/>
      <c r="H32" s="10"/>
      <c r="I32" s="10"/>
      <c r="J32" s="58" t="str">
        <f>IF(SUM(D32:I32)=D13," ","The sum of crop acres does not equal the number of tillable acres.")</f>
        <v xml:space="preserve"> </v>
      </c>
    </row>
    <row r="33" spans="1:9" x14ac:dyDescent="0.15">
      <c r="A33" s="80"/>
      <c r="B33" s="55"/>
      <c r="C33" s="11" t="s">
        <v>90</v>
      </c>
      <c r="D33" s="10"/>
      <c r="E33" s="10"/>
      <c r="F33" s="10"/>
      <c r="G33" s="10"/>
      <c r="H33" s="10"/>
      <c r="I33" s="10"/>
    </row>
    <row r="34" spans="1:9" x14ac:dyDescent="0.15">
      <c r="A34" s="80"/>
      <c r="B34" s="55"/>
      <c r="C34" s="11" t="s">
        <v>83</v>
      </c>
      <c r="D34" s="18"/>
      <c r="E34" s="18"/>
      <c r="F34" s="18"/>
      <c r="G34" s="18"/>
      <c r="H34" s="18"/>
      <c r="I34" s="18"/>
    </row>
    <row r="35" spans="1:9" x14ac:dyDescent="0.15">
      <c r="A35" s="80"/>
      <c r="B35" s="55"/>
      <c r="C35" s="1" t="s">
        <v>91</v>
      </c>
      <c r="D35" s="9"/>
      <c r="E35" s="9"/>
      <c r="F35" s="9"/>
      <c r="G35" s="9"/>
      <c r="H35" s="9"/>
      <c r="I35" s="9"/>
    </row>
    <row r="36" spans="1:9" x14ac:dyDescent="0.15">
      <c r="A36" s="80"/>
      <c r="B36" s="55"/>
      <c r="C36" s="1"/>
      <c r="D36" s="1"/>
      <c r="E36" s="1"/>
      <c r="F36" s="1"/>
      <c r="G36" s="1"/>
      <c r="H36" s="1"/>
      <c r="I36" s="1"/>
    </row>
    <row r="37" spans="1:9" x14ac:dyDescent="0.15">
      <c r="A37" s="80"/>
      <c r="B37" s="55"/>
      <c r="C37" s="16" t="s">
        <v>92</v>
      </c>
      <c r="D37" s="17" t="str">
        <f t="shared" ref="D37:I37" si="0">IF(D31&lt;&gt;0,D31," ")</f>
        <v xml:space="preserve"> </v>
      </c>
      <c r="E37" s="17" t="str">
        <f t="shared" si="0"/>
        <v xml:space="preserve"> </v>
      </c>
      <c r="F37" s="17" t="str">
        <f t="shared" si="0"/>
        <v xml:space="preserve"> </v>
      </c>
      <c r="G37" s="17" t="str">
        <f t="shared" si="0"/>
        <v xml:space="preserve"> </v>
      </c>
      <c r="H37" s="17" t="str">
        <f t="shared" si="0"/>
        <v xml:space="preserve"> </v>
      </c>
      <c r="I37" s="17" t="str">
        <f t="shared" si="0"/>
        <v xml:space="preserve"> </v>
      </c>
    </row>
    <row r="38" spans="1:9" x14ac:dyDescent="0.15">
      <c r="A38" s="80"/>
      <c r="C38" s="11" t="s">
        <v>25</v>
      </c>
      <c r="D38" s="12"/>
      <c r="E38" s="12"/>
      <c r="F38" s="12"/>
      <c r="G38" s="12"/>
      <c r="H38" s="12"/>
      <c r="I38" s="12"/>
    </row>
    <row r="39" spans="1:9" x14ac:dyDescent="0.15">
      <c r="A39" s="80"/>
      <c r="C39" s="11" t="s">
        <v>26</v>
      </c>
      <c r="D39" s="12"/>
      <c r="E39" s="12"/>
      <c r="F39" s="12"/>
      <c r="G39" s="12"/>
      <c r="H39" s="12"/>
      <c r="I39" s="12"/>
    </row>
    <row r="40" spans="1:9" x14ac:dyDescent="0.15">
      <c r="A40" s="80"/>
      <c r="C40" s="11" t="s">
        <v>27</v>
      </c>
      <c r="D40" s="12"/>
      <c r="E40" s="12"/>
      <c r="F40" s="12"/>
      <c r="G40" s="12"/>
      <c r="H40" s="12"/>
      <c r="I40" s="12"/>
    </row>
    <row r="41" spans="1:9" x14ac:dyDescent="0.15">
      <c r="A41" s="80"/>
      <c r="C41" s="11" t="s">
        <v>28</v>
      </c>
      <c r="D41" s="12"/>
      <c r="E41" s="12"/>
      <c r="F41" s="12"/>
      <c r="G41" s="12"/>
      <c r="H41" s="12"/>
      <c r="I41" s="12"/>
    </row>
    <row r="42" spans="1:9" x14ac:dyDescent="0.15">
      <c r="A42" s="80"/>
      <c r="C42" s="11" t="s">
        <v>29</v>
      </c>
      <c r="D42" s="12"/>
      <c r="E42" s="12"/>
      <c r="F42" s="12"/>
      <c r="G42" s="12"/>
      <c r="H42" s="12"/>
      <c r="I42" s="12"/>
    </row>
    <row r="43" spans="1:9" x14ac:dyDescent="0.15">
      <c r="A43" s="80"/>
      <c r="C43" s="11" t="s">
        <v>30</v>
      </c>
      <c r="D43" s="12"/>
      <c r="E43" s="12"/>
      <c r="F43" s="12"/>
      <c r="G43" s="12"/>
      <c r="H43" s="12"/>
      <c r="I43" s="12"/>
    </row>
    <row r="44" spans="1:9" x14ac:dyDescent="0.15">
      <c r="A44" s="80"/>
      <c r="C44" s="11" t="s">
        <v>94</v>
      </c>
      <c r="D44" s="12"/>
      <c r="E44" s="12"/>
      <c r="F44" s="12"/>
      <c r="G44" s="12"/>
      <c r="H44" s="12"/>
      <c r="I44" s="12"/>
    </row>
    <row r="45" spans="1:9" x14ac:dyDescent="0.15">
      <c r="A45" s="80"/>
      <c r="C45" s="11" t="s">
        <v>31</v>
      </c>
      <c r="D45" s="12"/>
      <c r="E45" s="12"/>
      <c r="F45" s="12"/>
      <c r="G45" s="12"/>
      <c r="H45" s="12"/>
      <c r="I45" s="12"/>
    </row>
    <row r="46" spans="1:9" x14ac:dyDescent="0.15">
      <c r="A46" s="80"/>
      <c r="C46" s="11" t="s">
        <v>95</v>
      </c>
      <c r="D46" s="12"/>
      <c r="E46" s="12"/>
      <c r="F46" s="12"/>
      <c r="G46" s="12"/>
      <c r="H46" s="12"/>
      <c r="I46" s="12"/>
    </row>
    <row r="47" spans="1:9" x14ac:dyDescent="0.15">
      <c r="A47" s="80"/>
      <c r="C47" s="11" t="s">
        <v>32</v>
      </c>
      <c r="D47" s="12"/>
      <c r="E47" s="12"/>
      <c r="F47" s="12"/>
      <c r="G47" s="12"/>
      <c r="H47" s="12"/>
      <c r="I47" s="12"/>
    </row>
    <row r="48" spans="1:9" x14ac:dyDescent="0.15">
      <c r="A48" s="80"/>
      <c r="C48" s="11" t="s">
        <v>33</v>
      </c>
      <c r="D48" s="12"/>
      <c r="E48" s="12"/>
      <c r="F48" s="12"/>
      <c r="G48" s="12"/>
      <c r="H48" s="12"/>
      <c r="I48" s="12"/>
    </row>
    <row r="49" spans="1:9" x14ac:dyDescent="0.15">
      <c r="A49" s="80"/>
      <c r="C49" s="11" t="s">
        <v>34</v>
      </c>
      <c r="D49" s="19">
        <f>$I27*SUM(D38:D44)*$I28*9/12</f>
        <v>0</v>
      </c>
      <c r="E49" s="19">
        <f t="shared" ref="E49:H49" si="1">$I27*SUM(E38:E44)*$I28*9/12</f>
        <v>0</v>
      </c>
      <c r="F49" s="19">
        <f t="shared" si="1"/>
        <v>0</v>
      </c>
      <c r="G49" s="19">
        <f t="shared" si="1"/>
        <v>0</v>
      </c>
      <c r="H49" s="19">
        <f t="shared" si="1"/>
        <v>0</v>
      </c>
      <c r="I49" s="19">
        <f>$I27*SUM(I38:I44)*$I28*9/12</f>
        <v>0</v>
      </c>
    </row>
    <row r="50" spans="1:9" x14ac:dyDescent="0.15">
      <c r="A50" s="80"/>
      <c r="C50" s="11" t="s">
        <v>58</v>
      </c>
      <c r="D50" s="20">
        <f t="shared" ref="D50:I50" si="2">SUM(D38:D49)</f>
        <v>0</v>
      </c>
      <c r="E50" s="20">
        <f t="shared" si="2"/>
        <v>0</v>
      </c>
      <c r="F50" s="20">
        <f t="shared" si="2"/>
        <v>0</v>
      </c>
      <c r="G50" s="20">
        <f t="shared" si="2"/>
        <v>0</v>
      </c>
      <c r="H50" s="20">
        <f t="shared" si="2"/>
        <v>0</v>
      </c>
      <c r="I50" s="20">
        <f t="shared" si="2"/>
        <v>0</v>
      </c>
    </row>
    <row r="51" spans="1:9" ht="14" thickBot="1" x14ac:dyDescent="0.2">
      <c r="A51" s="80"/>
      <c r="C51" s="1"/>
      <c r="D51" s="1"/>
      <c r="E51" s="1"/>
      <c r="F51" s="21"/>
      <c r="G51" s="1"/>
      <c r="H51" s="21"/>
      <c r="I51" s="21"/>
    </row>
    <row r="52" spans="1:9" x14ac:dyDescent="0.15">
      <c r="A52" s="80"/>
      <c r="C52" s="22" t="s">
        <v>79</v>
      </c>
      <c r="D52" s="23"/>
      <c r="E52" s="24" t="s">
        <v>35</v>
      </c>
      <c r="F52" s="83"/>
      <c r="G52" s="83"/>
      <c r="H52" s="24" t="s">
        <v>36</v>
      </c>
      <c r="I52" s="25"/>
    </row>
    <row r="53" spans="1:9" x14ac:dyDescent="0.15">
      <c r="A53" s="80"/>
      <c r="C53" s="26" t="s">
        <v>37</v>
      </c>
      <c r="D53" s="21"/>
      <c r="E53" s="27">
        <f>IF(D16=0,SUMPRODUCT($D32:$I32,$D33:$I33,$D34:$I34),0)</f>
        <v>0</v>
      </c>
      <c r="F53" s="21"/>
      <c r="G53" s="21"/>
      <c r="H53" s="28">
        <f>IF(D$12&gt;0,E53/$D$12,0)</f>
        <v>0</v>
      </c>
      <c r="I53" s="29"/>
    </row>
    <row r="54" spans="1:9" x14ac:dyDescent="0.15">
      <c r="A54" s="80"/>
      <c r="C54" s="26" t="s">
        <v>38</v>
      </c>
      <c r="D54" s="21"/>
      <c r="E54" s="30">
        <f>IF(D16=0,SUMPRODUCT($D32:$I32,$D35:$I35),0)</f>
        <v>0</v>
      </c>
      <c r="F54" s="21"/>
      <c r="G54" s="21"/>
      <c r="H54" s="31">
        <f>IF(D$12&gt;0,E54/$D$12,0)</f>
        <v>0</v>
      </c>
      <c r="I54" s="32"/>
    </row>
    <row r="55" spans="1:9" x14ac:dyDescent="0.15">
      <c r="A55" s="80"/>
      <c r="C55" s="26" t="s">
        <v>39</v>
      </c>
      <c r="D55" s="21"/>
      <c r="E55" s="30">
        <f>IF(D16=0,$D17,0)</f>
        <v>0</v>
      </c>
      <c r="F55" s="21"/>
      <c r="G55" s="21"/>
      <c r="H55" s="31">
        <f>IF(D$12&gt;0,E55/$D$12,0)</f>
        <v>0</v>
      </c>
      <c r="I55" s="32"/>
    </row>
    <row r="56" spans="1:9" x14ac:dyDescent="0.15">
      <c r="A56" s="80"/>
      <c r="C56" s="26" t="s">
        <v>40</v>
      </c>
      <c r="D56" s="21"/>
      <c r="E56" s="33">
        <f>D16*D13+$D18</f>
        <v>0</v>
      </c>
      <c r="F56" s="21"/>
      <c r="G56" s="21"/>
      <c r="H56" s="34">
        <f>IF(D$12&gt;0,E56/$D$12,0)</f>
        <v>0</v>
      </c>
      <c r="I56" s="32"/>
    </row>
    <row r="57" spans="1:9" x14ac:dyDescent="0.15">
      <c r="A57" s="80"/>
      <c r="C57" s="26" t="s">
        <v>41</v>
      </c>
      <c r="D57" s="21"/>
      <c r="E57" s="27">
        <f>SUM(E53:E56)</f>
        <v>0</v>
      </c>
      <c r="F57" s="21"/>
      <c r="G57" s="21"/>
      <c r="H57" s="35">
        <f>SUM(H53:H56)</f>
        <v>0</v>
      </c>
      <c r="I57" s="29"/>
    </row>
    <row r="58" spans="1:9" x14ac:dyDescent="0.15">
      <c r="A58" s="80"/>
      <c r="C58" s="26"/>
      <c r="D58" s="21"/>
      <c r="E58" s="36"/>
      <c r="F58" s="21"/>
      <c r="G58" s="21"/>
      <c r="H58" s="35"/>
      <c r="I58" s="37"/>
    </row>
    <row r="59" spans="1:9" x14ac:dyDescent="0.15">
      <c r="A59" s="80"/>
      <c r="C59" s="26" t="s">
        <v>59</v>
      </c>
      <c r="D59" s="21"/>
      <c r="E59" s="27">
        <f>IF($D16=0,SUMPRODUCT($D32:$I32,$D50:$I50),0)</f>
        <v>0</v>
      </c>
      <c r="F59" s="21"/>
      <c r="G59" s="21"/>
      <c r="H59" s="35">
        <f>IF(D$12&gt;0,E59/$D$12,0)</f>
        <v>0</v>
      </c>
      <c r="I59" s="29"/>
    </row>
    <row r="60" spans="1:9" x14ac:dyDescent="0.15">
      <c r="A60" s="80"/>
      <c r="C60" s="26" t="s">
        <v>42</v>
      </c>
      <c r="D60" s="21"/>
      <c r="E60" s="30">
        <f>$D20+$D21+$D24</f>
        <v>0</v>
      </c>
      <c r="F60" s="21"/>
      <c r="G60" s="21"/>
      <c r="H60" s="31">
        <f>IF(D$12&gt;0,E60/$D$12,0)</f>
        <v>0</v>
      </c>
      <c r="I60" s="32"/>
    </row>
    <row r="61" spans="1:9" x14ac:dyDescent="0.15">
      <c r="A61" s="80"/>
      <c r="C61" s="38" t="s">
        <v>43</v>
      </c>
      <c r="D61" s="21"/>
      <c r="E61" s="33">
        <f>PMT($I21*(1-$I20)+$I26*$I20,20,-$D22)+PMT($I21*(1-$I20)+$I26*$I20,10,-$D23)</f>
        <v>0</v>
      </c>
      <c r="F61" s="21"/>
      <c r="G61" s="21"/>
      <c r="H61" s="34">
        <f>IF(D$12&gt;0,E61/$D$12,0)</f>
        <v>0</v>
      </c>
      <c r="I61" s="32"/>
    </row>
    <row r="62" spans="1:9" x14ac:dyDescent="0.15">
      <c r="A62" s="80"/>
      <c r="C62" s="26" t="s">
        <v>44</v>
      </c>
      <c r="D62" s="21"/>
      <c r="E62" s="27">
        <f>SUM(E59:E61)</f>
        <v>0</v>
      </c>
      <c r="F62" s="21"/>
      <c r="G62" s="21"/>
      <c r="H62" s="35">
        <f>SUM(H59:H61)</f>
        <v>0</v>
      </c>
      <c r="I62" s="29"/>
    </row>
    <row r="63" spans="1:9" x14ac:dyDescent="0.15">
      <c r="A63" s="80"/>
      <c r="C63" s="26"/>
      <c r="D63" s="21"/>
      <c r="E63" s="36"/>
      <c r="F63" s="21"/>
      <c r="G63" s="21"/>
      <c r="H63" s="35"/>
      <c r="I63" s="37"/>
    </row>
    <row r="64" spans="1:9" x14ac:dyDescent="0.15">
      <c r="A64" s="80"/>
      <c r="C64" s="26" t="s">
        <v>69</v>
      </c>
      <c r="D64" s="21"/>
      <c r="E64" s="27">
        <f>E57-E62</f>
        <v>0</v>
      </c>
      <c r="F64" s="21"/>
      <c r="G64" s="21"/>
      <c r="H64" s="27">
        <f>H57-H62</f>
        <v>0</v>
      </c>
      <c r="I64" s="39"/>
    </row>
    <row r="65" spans="1:9" x14ac:dyDescent="0.15">
      <c r="A65" s="80"/>
      <c r="C65" s="26"/>
      <c r="D65" s="21"/>
      <c r="E65" s="36"/>
      <c r="F65" s="111" t="s">
        <v>54</v>
      </c>
      <c r="G65" s="111"/>
      <c r="H65" s="36"/>
      <c r="I65" s="37"/>
    </row>
    <row r="66" spans="1:9" x14ac:dyDescent="0.15">
      <c r="A66" s="80"/>
      <c r="C66" s="26" t="s">
        <v>97</v>
      </c>
      <c r="D66" s="21"/>
      <c r="E66" s="27">
        <f>IF($D26&gt;0,E64/$D26,0)</f>
        <v>0</v>
      </c>
      <c r="F66" s="112">
        <f>D26</f>
        <v>0</v>
      </c>
      <c r="G66" s="112"/>
      <c r="H66" s="35">
        <f>IF(D$12&gt;0,E66/$D$12,0)</f>
        <v>0</v>
      </c>
      <c r="I66" s="29"/>
    </row>
    <row r="67" spans="1:9" x14ac:dyDescent="0.15">
      <c r="A67" s="80"/>
      <c r="C67" s="26" t="s">
        <v>98</v>
      </c>
      <c r="D67" s="21"/>
      <c r="E67" s="27">
        <f>IF($F67&gt;0,E64/$F67,)</f>
        <v>0</v>
      </c>
      <c r="F67" s="113">
        <f>((1+I21*(1-I20)+I26*I20)/(1+D27))-1</f>
        <v>0</v>
      </c>
      <c r="G67" s="113"/>
      <c r="H67" s="35">
        <f>IF(D$12&gt;0,E67/$D$12,0)</f>
        <v>0</v>
      </c>
      <c r="I67" s="29"/>
    </row>
    <row r="68" spans="1:9" x14ac:dyDescent="0.15">
      <c r="A68" s="80"/>
      <c r="C68" s="26"/>
      <c r="D68" s="21"/>
      <c r="E68" s="27"/>
      <c r="F68" s="91"/>
      <c r="G68" s="91"/>
      <c r="H68" s="35"/>
      <c r="I68" s="29"/>
    </row>
    <row r="69" spans="1:9" x14ac:dyDescent="0.15">
      <c r="A69" s="80"/>
      <c r="C69" s="26" t="s">
        <v>45</v>
      </c>
      <c r="D69" s="21"/>
      <c r="E69" s="21"/>
      <c r="F69" s="112" t="str">
        <f>IF(($D12*$I16)&gt;0,E64/($D12*$I16+D24)," ")</f>
        <v xml:space="preserve"> </v>
      </c>
      <c r="G69" s="112"/>
      <c r="H69" s="21"/>
      <c r="I69" s="40"/>
    </row>
    <row r="70" spans="1:9" x14ac:dyDescent="0.15">
      <c r="A70" s="80"/>
      <c r="C70" s="26" t="s">
        <v>55</v>
      </c>
      <c r="D70" s="21"/>
      <c r="E70" s="21"/>
      <c r="F70" s="109">
        <f>D27</f>
        <v>0</v>
      </c>
      <c r="G70" s="109"/>
      <c r="H70" s="21"/>
      <c r="I70" s="40"/>
    </row>
    <row r="71" spans="1:9" ht="14" thickBot="1" x14ac:dyDescent="0.2">
      <c r="A71" s="80"/>
      <c r="C71" s="42" t="s">
        <v>70</v>
      </c>
      <c r="D71" s="43"/>
      <c r="E71" s="43"/>
      <c r="F71" s="110" t="str">
        <f>IF(I16&gt;0,F69+$D27," ")</f>
        <v xml:space="preserve"> </v>
      </c>
      <c r="G71" s="110"/>
      <c r="H71" s="43"/>
      <c r="I71" s="44"/>
    </row>
    <row r="72" spans="1:9" ht="9" customHeight="1" x14ac:dyDescent="0.15">
      <c r="A72" s="80"/>
      <c r="C72" s="1"/>
      <c r="D72" s="45"/>
      <c r="E72" s="1"/>
      <c r="F72" s="1"/>
      <c r="G72" s="1"/>
      <c r="H72" s="41"/>
      <c r="I72" s="21"/>
    </row>
    <row r="73" spans="1:9" ht="10.5" customHeight="1" thickBot="1" x14ac:dyDescent="0.2">
      <c r="A73" s="80"/>
      <c r="C73" s="21"/>
      <c r="D73" s="108"/>
      <c r="E73" s="108"/>
      <c r="F73" s="21"/>
      <c r="G73" s="21"/>
      <c r="H73" s="108"/>
      <c r="I73" s="108"/>
    </row>
    <row r="74" spans="1:9" x14ac:dyDescent="0.15">
      <c r="A74" s="80"/>
      <c r="C74" s="46" t="s">
        <v>96</v>
      </c>
      <c r="D74" s="23"/>
      <c r="E74" s="24" t="s">
        <v>35</v>
      </c>
      <c r="F74" s="47"/>
      <c r="G74" s="47"/>
      <c r="H74" s="24" t="s">
        <v>36</v>
      </c>
      <c r="I74" s="48"/>
    </row>
    <row r="75" spans="1:9" x14ac:dyDescent="0.15">
      <c r="A75" s="80"/>
      <c r="C75" s="26" t="s">
        <v>71</v>
      </c>
      <c r="D75" s="21"/>
      <c r="E75" s="27">
        <f>E57</f>
        <v>0</v>
      </c>
      <c r="F75" s="21"/>
      <c r="G75" s="21"/>
      <c r="H75" s="35">
        <f>IF(D$12&gt;0,E75/$D$12,0)</f>
        <v>0</v>
      </c>
      <c r="I75" s="49"/>
    </row>
    <row r="76" spans="1:9" x14ac:dyDescent="0.15">
      <c r="A76" s="80"/>
      <c r="C76" s="26"/>
      <c r="D76" s="21"/>
      <c r="E76" s="36"/>
      <c r="F76" s="21"/>
      <c r="G76" s="21"/>
      <c r="H76" s="36"/>
      <c r="I76" s="50"/>
    </row>
    <row r="77" spans="1:9" x14ac:dyDescent="0.15">
      <c r="A77" s="80"/>
      <c r="C77" s="26" t="s">
        <v>46</v>
      </c>
      <c r="D77" s="21"/>
      <c r="E77" s="27">
        <f>$E59</f>
        <v>0</v>
      </c>
      <c r="F77" s="21"/>
      <c r="G77" s="21"/>
      <c r="H77" s="35">
        <f>IF(D$12&gt;0,E77/$D$12,0)</f>
        <v>0</v>
      </c>
      <c r="I77" s="49"/>
    </row>
    <row r="78" spans="1:9" x14ac:dyDescent="0.15">
      <c r="A78" s="80"/>
      <c r="C78" s="26" t="s">
        <v>42</v>
      </c>
      <c r="D78" s="21"/>
      <c r="E78" s="30">
        <f>$E60</f>
        <v>0</v>
      </c>
      <c r="F78" s="21"/>
      <c r="G78" s="21"/>
      <c r="H78" s="31">
        <f>IF(D$12&gt;0,E78/$D$12,0)</f>
        <v>0</v>
      </c>
      <c r="I78" s="49"/>
    </row>
    <row r="79" spans="1:9" x14ac:dyDescent="0.15">
      <c r="A79" s="80"/>
      <c r="C79" s="26" t="s">
        <v>47</v>
      </c>
      <c r="D79" s="21"/>
      <c r="E79" s="33">
        <f>IF(I23&gt;0,(-PMT(I21/I23,I22*I23,I16*D12*(1-I20))*I23),0)</f>
        <v>0</v>
      </c>
      <c r="F79" s="21"/>
      <c r="G79" s="21"/>
      <c r="H79" s="34">
        <f>IF(D$12&gt;0,E79/$D$12,0)</f>
        <v>0</v>
      </c>
      <c r="I79" s="49"/>
    </row>
    <row r="80" spans="1:9" x14ac:dyDescent="0.15">
      <c r="A80" s="80"/>
      <c r="C80" s="26" t="s">
        <v>48</v>
      </c>
      <c r="D80" s="21"/>
      <c r="E80" s="27">
        <f>SUM(E77:E79)</f>
        <v>0</v>
      </c>
      <c r="F80" s="21"/>
      <c r="G80" s="21"/>
      <c r="H80" s="35">
        <f>SUM(H77:H79)</f>
        <v>0</v>
      </c>
      <c r="I80" s="49"/>
    </row>
    <row r="81" spans="1:9" x14ac:dyDescent="0.15">
      <c r="A81" s="80"/>
      <c r="C81" s="26"/>
      <c r="D81" s="21"/>
      <c r="E81" s="36"/>
      <c r="F81" s="21"/>
      <c r="G81" s="21"/>
      <c r="H81" s="35"/>
      <c r="I81" s="49"/>
    </row>
    <row r="82" spans="1:9" x14ac:dyDescent="0.15">
      <c r="A82" s="80"/>
      <c r="C82" s="26" t="s">
        <v>49</v>
      </c>
      <c r="D82" s="21"/>
      <c r="E82" s="27">
        <f>E75-E80</f>
        <v>0</v>
      </c>
      <c r="F82" s="21"/>
      <c r="G82" s="21"/>
      <c r="H82" s="35">
        <f>H75-H80</f>
        <v>0</v>
      </c>
      <c r="I82" s="51"/>
    </row>
    <row r="83" spans="1:9" x14ac:dyDescent="0.15">
      <c r="A83" s="80"/>
      <c r="C83" s="52"/>
      <c r="D83" s="21"/>
      <c r="E83" s="36"/>
      <c r="F83" s="21"/>
      <c r="G83" s="21"/>
      <c r="H83" s="36"/>
      <c r="I83" s="50"/>
    </row>
    <row r="84" spans="1:9" x14ac:dyDescent="0.15">
      <c r="A84" s="80"/>
      <c r="C84" s="26" t="s">
        <v>75</v>
      </c>
      <c r="D84" s="21"/>
      <c r="E84" s="27">
        <f>IF(I23&gt;0,((E75-$E77-$E78)/$I23)/((PMT($I21/$I23,$I22*$I23,-1))),0)</f>
        <v>0</v>
      </c>
      <c r="F84" s="21"/>
      <c r="G84" s="21"/>
      <c r="H84" s="35">
        <f>IF(D$12&gt;0,E84/$D$12,0)</f>
        <v>0</v>
      </c>
      <c r="I84" s="49"/>
    </row>
    <row r="85" spans="1:9" x14ac:dyDescent="0.15">
      <c r="A85" s="80"/>
      <c r="C85" s="26" t="s">
        <v>76</v>
      </c>
      <c r="D85" s="21"/>
      <c r="E85" s="27">
        <f>IF(I20&lt;1,E84/(1-$I20),0)</f>
        <v>0</v>
      </c>
      <c r="F85" s="21"/>
      <c r="G85" s="21"/>
      <c r="H85" s="35">
        <f>IF(D$12&gt;0,E85/$D$12,0)</f>
        <v>0</v>
      </c>
      <c r="I85" s="49"/>
    </row>
    <row r="86" spans="1:9" x14ac:dyDescent="0.15">
      <c r="A86" s="80"/>
      <c r="C86" s="26" t="s">
        <v>77</v>
      </c>
      <c r="D86" s="21"/>
      <c r="E86" s="27">
        <f>I16*I20*D12+E84</f>
        <v>0</v>
      </c>
      <c r="F86" s="21"/>
      <c r="G86" s="21"/>
      <c r="H86" s="35">
        <f>IF(D$12&gt;0,E86/$D$12,0)</f>
        <v>0</v>
      </c>
      <c r="I86" s="49"/>
    </row>
    <row r="87" spans="1:9" x14ac:dyDescent="0.15">
      <c r="A87" s="80"/>
      <c r="C87" s="26"/>
      <c r="D87" s="21"/>
      <c r="E87" s="27"/>
      <c r="F87" s="21"/>
      <c r="G87" s="21"/>
      <c r="H87" s="35"/>
      <c r="I87" s="49"/>
    </row>
    <row r="88" spans="1:9" x14ac:dyDescent="0.15">
      <c r="A88" s="80"/>
      <c r="C88" s="26" t="s">
        <v>99</v>
      </c>
      <c r="D88" s="53"/>
      <c r="E88" s="104" t="str">
        <f>IF(D16=0," ",D13*(D16-E82/D13))</f>
        <v xml:space="preserve"> </v>
      </c>
      <c r="F88" s="21"/>
      <c r="G88" s="21"/>
      <c r="H88" s="27" t="str">
        <f>IF(D16=0," ",IF(D$12&gt;0,E88/$D$13,0))</f>
        <v xml:space="preserve"> </v>
      </c>
      <c r="I88" s="40" t="str">
        <f>IF(D16&gt;0, "per tillable ac","")</f>
        <v/>
      </c>
    </row>
    <row r="89" spans="1:9" x14ac:dyDescent="0.15">
      <c r="A89" s="80"/>
      <c r="C89" s="26"/>
      <c r="D89" s="21"/>
      <c r="E89" s="27"/>
      <c r="F89" s="21"/>
      <c r="G89" s="21"/>
      <c r="H89" s="35"/>
      <c r="I89" s="49"/>
    </row>
    <row r="90" spans="1:9" x14ac:dyDescent="0.15">
      <c r="A90" s="80"/>
      <c r="C90" s="52" t="s">
        <v>78</v>
      </c>
      <c r="D90" s="90" t="str">
        <f t="shared" ref="D90:I90" si="3">IF(D31=0," ",D31)</f>
        <v xml:space="preserve"> </v>
      </c>
      <c r="E90" s="90" t="str">
        <f t="shared" si="3"/>
        <v xml:space="preserve"> </v>
      </c>
      <c r="F90" s="90" t="str">
        <f t="shared" si="3"/>
        <v xml:space="preserve"> </v>
      </c>
      <c r="G90" s="90" t="str">
        <f t="shared" si="3"/>
        <v xml:space="preserve"> </v>
      </c>
      <c r="H90" s="90" t="str">
        <f t="shared" si="3"/>
        <v xml:space="preserve"> </v>
      </c>
      <c r="I90" s="78" t="str">
        <f t="shared" si="3"/>
        <v xml:space="preserve"> </v>
      </c>
    </row>
    <row r="91" spans="1:9" x14ac:dyDescent="0.15">
      <c r="A91" s="80"/>
      <c r="C91" s="26" t="s">
        <v>100</v>
      </c>
      <c r="D91" s="35" t="str">
        <f t="shared" ref="D91:I91" si="4">IF($D16=0,IF(D34,D34*(1-($E82/$E53))," ")," ")</f>
        <v xml:space="preserve"> </v>
      </c>
      <c r="E91" s="35" t="str">
        <f t="shared" si="4"/>
        <v xml:space="preserve"> </v>
      </c>
      <c r="F91" s="35" t="str">
        <f t="shared" si="4"/>
        <v xml:space="preserve"> </v>
      </c>
      <c r="G91" s="35" t="str">
        <f t="shared" si="4"/>
        <v xml:space="preserve"> </v>
      </c>
      <c r="H91" s="35" t="str">
        <f t="shared" si="4"/>
        <v xml:space="preserve"> </v>
      </c>
      <c r="I91" s="29" t="str">
        <f t="shared" si="4"/>
        <v xml:space="preserve"> </v>
      </c>
    </row>
    <row r="92" spans="1:9" ht="14" thickBot="1" x14ac:dyDescent="0.2">
      <c r="A92" s="80"/>
      <c r="C92" s="79" t="s">
        <v>101</v>
      </c>
      <c r="D92" s="84" t="str">
        <f t="shared" ref="D92:I92" si="5">IF($D16=0,IF(D33,D33*(1-$E82/$E53)," ")," ")</f>
        <v xml:space="preserve"> </v>
      </c>
      <c r="E92" s="84" t="str">
        <f t="shared" si="5"/>
        <v xml:space="preserve"> </v>
      </c>
      <c r="F92" s="84" t="str">
        <f t="shared" si="5"/>
        <v xml:space="preserve"> </v>
      </c>
      <c r="G92" s="84" t="str">
        <f t="shared" si="5"/>
        <v xml:space="preserve"> </v>
      </c>
      <c r="H92" s="84" t="str">
        <f t="shared" si="5"/>
        <v xml:space="preserve"> </v>
      </c>
      <c r="I92" s="85" t="str">
        <f t="shared" si="5"/>
        <v xml:space="preserve"> </v>
      </c>
    </row>
    <row r="93" spans="1:9" x14ac:dyDescent="0.15">
      <c r="A93" s="80"/>
      <c r="C93" s="21"/>
      <c r="D93" s="53"/>
      <c r="E93" s="21"/>
      <c r="F93" s="21"/>
      <c r="G93" s="21"/>
      <c r="H93" s="21"/>
      <c r="I93" s="21"/>
    </row>
    <row r="94" spans="1:9" x14ac:dyDescent="0.15">
      <c r="A94" s="80"/>
    </row>
    <row r="95" spans="1:9" x14ac:dyDescent="0.15">
      <c r="A95" s="80"/>
      <c r="C95" s="76" t="s">
        <v>72</v>
      </c>
      <c r="D95" s="21"/>
      <c r="E95" s="21"/>
      <c r="F95" s="21"/>
      <c r="G95" s="21"/>
      <c r="H95" s="21"/>
      <c r="I95" s="21"/>
    </row>
    <row r="96" spans="1:9" x14ac:dyDescent="0.15">
      <c r="A96" s="80"/>
      <c r="C96" s="54" t="s">
        <v>61</v>
      </c>
      <c r="D96" s="57"/>
      <c r="E96" s="1"/>
      <c r="F96" s="1"/>
      <c r="G96" s="1"/>
      <c r="H96" s="21"/>
      <c r="I96" s="21"/>
    </row>
    <row r="97" spans="1:11" x14ac:dyDescent="0.15">
      <c r="A97" s="80"/>
      <c r="C97" s="54" t="s">
        <v>52</v>
      </c>
      <c r="E97" s="1"/>
      <c r="F97" s="1"/>
      <c r="G97" s="1"/>
      <c r="H97" s="21"/>
      <c r="I97" s="21"/>
    </row>
    <row r="98" spans="1:11" x14ac:dyDescent="0.15">
      <c r="A98" s="80"/>
      <c r="B98" s="55"/>
      <c r="C98" s="86" t="s">
        <v>53</v>
      </c>
      <c r="E98" s="63"/>
      <c r="G98" s="63"/>
      <c r="H98" s="63"/>
      <c r="I98" s="63"/>
    </row>
    <row r="99" spans="1:11" x14ac:dyDescent="0.15">
      <c r="A99" s="80"/>
      <c r="B99" s="55"/>
      <c r="C99" s="65">
        <f ca="1">TODAY()</f>
        <v>42325</v>
      </c>
      <c r="D99" s="63"/>
      <c r="E99" s="63"/>
      <c r="F99" s="63"/>
      <c r="G99" s="63"/>
      <c r="H99" s="66"/>
      <c r="I99" s="63"/>
    </row>
    <row r="100" spans="1:11" x14ac:dyDescent="0.15">
      <c r="A100" s="80"/>
      <c r="B100" s="55"/>
    </row>
    <row r="101" spans="1:11" x14ac:dyDescent="0.15">
      <c r="A101" s="80"/>
      <c r="B101" s="55"/>
      <c r="C101" s="87" t="s">
        <v>51</v>
      </c>
      <c r="D101" s="64"/>
      <c r="E101" s="64"/>
      <c r="F101" s="64"/>
      <c r="G101" s="64"/>
      <c r="H101" s="64"/>
      <c r="I101" s="64"/>
      <c r="J101" s="64"/>
      <c r="K101" s="64"/>
    </row>
    <row r="102" spans="1:11" ht="13.75" customHeight="1" x14ac:dyDescent="0.15">
      <c r="A102" s="80"/>
      <c r="B102" s="55"/>
      <c r="C102" s="107" t="s">
        <v>82</v>
      </c>
      <c r="D102" s="107"/>
      <c r="E102" s="107"/>
      <c r="F102" s="107"/>
      <c r="G102" s="107"/>
      <c r="H102" s="107"/>
      <c r="I102" s="107"/>
      <c r="J102" s="88"/>
      <c r="K102" s="88"/>
    </row>
    <row r="103" spans="1:11" x14ac:dyDescent="0.15">
      <c r="A103" s="80"/>
      <c r="B103" s="55"/>
      <c r="C103" s="107"/>
      <c r="D103" s="107"/>
      <c r="E103" s="107"/>
      <c r="F103" s="107"/>
      <c r="G103" s="107"/>
      <c r="H103" s="107"/>
      <c r="I103" s="107"/>
      <c r="J103" s="88"/>
      <c r="K103" s="88"/>
    </row>
    <row r="104" spans="1:11" x14ac:dyDescent="0.15">
      <c r="A104" s="80"/>
      <c r="B104" s="55"/>
      <c r="C104" s="107" t="s">
        <v>81</v>
      </c>
      <c r="D104" s="107"/>
      <c r="E104" s="107"/>
      <c r="F104" s="107"/>
      <c r="G104" s="107"/>
      <c r="H104" s="107"/>
      <c r="I104" s="107"/>
      <c r="J104" s="88"/>
      <c r="K104" s="88"/>
    </row>
  </sheetData>
  <sheetProtection sheet="1" objects="1" scenarios="1"/>
  <mergeCells count="13">
    <mergeCell ref="C104:I104"/>
    <mergeCell ref="F69:G69"/>
    <mergeCell ref="F70:G70"/>
    <mergeCell ref="F71:G71"/>
    <mergeCell ref="D73:E73"/>
    <mergeCell ref="H73:I73"/>
    <mergeCell ref="C102:I103"/>
    <mergeCell ref="F67:G67"/>
    <mergeCell ref="C4:E4"/>
    <mergeCell ref="D10:I10"/>
    <mergeCell ref="D11:I11"/>
    <mergeCell ref="F65:G65"/>
    <mergeCell ref="F66:G66"/>
  </mergeCells>
  <dataValidations count="20">
    <dataValidation allowBlank="1" showErrorMessage="1" sqref="D19 I19"/>
    <dataValidation allowBlank="1" showInputMessage="1" showErrorMessage="1" prompt="The average annual increase in farmland values in Iowa since 1950, net of general inflation, has been about 2.7%." sqref="D27"/>
    <dataValidation allowBlank="1" showInputMessage="1" showErrorMessage="1" prompt="Estimated price per acre to purchase this land." sqref="I16"/>
    <dataValidation allowBlank="1" showInputMessage="1" showErrorMessage="1" prompt="Include only fixed payments, not payments that are tied to price levels. Total dollars received per year." sqref="D17"/>
    <dataValidation allowBlank="1" showInputMessage="1" showErrorMessage="1" prompt="Includes royalties from oil, gas or easements, livestock production, or cash rents not shown below. Total dollars received per year." sqref="D18"/>
    <dataValidation allowBlank="1" showInputMessage="1" showErrorMessage="1" prompt="Total dollars of property taxes to pay per year (currently)." sqref="D20"/>
    <dataValidation allowBlank="1" showInputMessage="1" showErrorMessage="1" prompt="Total dollars to spend annually for maintainance and upkeep of fences, tile lines, terraces, and other improvements." sqref="D21"/>
    <dataValidation allowBlank="1" showInputMessage="1" showErrorMessage="1" prompt="Cost of new improvements that will be needed when the land is purchased." sqref="D22"/>
    <dataValidation allowBlank="1" showInputMessage="1" showErrorMessage="1" prompt="Include all acres whether they are farmed or not." sqref="D12"/>
    <dataValidation allowBlank="1" showInputMessage="1" showErrorMessage="1" prompt="Initial purchase cost of any additional machinery that will be needed to farm this land." sqref="D23"/>
    <dataValidation allowBlank="1" showErrorMessage="1" prompt="Total of costs for reviewing and recording the abstract, filing the deed, appraisal, loan closing costs, or any other fees." sqref="D24"/>
    <dataValidation allowBlank="1" showInputMessage="1" showErrorMessage="1" prompt="The average annual increase in farmland values in Iowa since 1950, net of general inflation, has been about 1.3%.  Since 1990 it has been about 2.9%." sqref="D28:D29"/>
    <dataValidation allowBlank="1" showInputMessage="1" showErrorMessage="1" prompt="This is the estimated rate of return at the current time for cash rented properties. It does not include increases in value. The average rate of return in Iowa for the past 10 years has been about 3.5%." sqref="D26"/>
    <dataValidation allowBlank="1" showInputMessage="1" showErrorMessage="1" prompt="The percent of the total purchase price that will not be borrowed." sqref="I20"/>
    <dataValidation allowBlank="1" showInputMessage="1" showErrorMessage="1" prompt="Use the fixed mortgage rate, or the expected average rate for a variable interest rate mortgage." sqref="I21"/>
    <dataValidation allowBlank="1" showInputMessage="1" showErrorMessage="1" prompt="This is the alternative rate of return that could be earned on the purchaser's own funds (opportunity cost)." sqref="I26"/>
    <dataValidation allowBlank="1" showInputMessage="1" showErrorMessage="1" prompt="This is the expected interest rate on operating capital used to finance annual crop production costs, or the opportunity cost rate if they are self-financed." sqref="I27"/>
    <dataValidation allowBlank="1" showInputMessage="1" showErrorMessage="1" prompt="Include the owner's share only.  This would be 100% for an owner-operator, zero for a cash rent owner, or some other fraction for a share lease." sqref="D33 D38:D48"/>
    <dataValidation allowBlank="1" showInputMessage="1" showErrorMessage="1" prompt="Include price support payments." sqref="D34"/>
    <dataValidation allowBlank="1" showInputMessage="1" showErrorMessage="1" prompt="Include cash rent expected for a cash rent owner.  Include revenue from a secondary product such as straw for an owner-operator." sqref="D35"/>
  </dataValidations>
  <hyperlinks>
    <hyperlink ref="C96" r:id="rId1" display="Prepared by William Edwards,Extension Economist,"/>
    <hyperlink ref="C97" r:id="rId2"/>
    <hyperlink ref="C4" r:id="rId3" display="The latest farmland survey fromISU has information on current land values."/>
    <hyperlink ref="C28" location="Charts!A1" display="(click here for a chart)"/>
  </hyperlinks>
  <pageMargins left="0.7" right="0.7" top="0.75" bottom="0.75" header="0.3" footer="0.3"/>
  <pageSetup scale="52" orientation="portrait" r:id="rId4"/>
  <headerFooter alignWithMargins="0">
    <oddHeader>&amp;LIowa State University Extension and Outreach&amp;RAg Decision Maker File C2-70</oddHead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N97"/>
  <sheetViews>
    <sheetView showGridLines="0" workbookViewId="0"/>
  </sheetViews>
  <sheetFormatPr baseColWidth="10" defaultColWidth="8.83203125" defaultRowHeight="13" x14ac:dyDescent="0.15"/>
  <cols>
    <col min="1" max="16384" width="8.83203125" style="97"/>
  </cols>
  <sheetData>
    <row r="31" spans="2:14" x14ac:dyDescent="0.15">
      <c r="B31" s="94" t="s">
        <v>73</v>
      </c>
      <c r="C31" s="95" t="s">
        <v>74</v>
      </c>
      <c r="M31" s="98" t="s">
        <v>73</v>
      </c>
      <c r="N31" s="96" t="s">
        <v>74</v>
      </c>
    </row>
    <row r="32" spans="2:14" x14ac:dyDescent="0.15">
      <c r="B32" s="77">
        <v>1996</v>
      </c>
      <c r="C32" s="99">
        <v>5.8</v>
      </c>
      <c r="M32" s="77">
        <v>1951</v>
      </c>
      <c r="N32" s="102">
        <v>-5.0458715596329315E-3</v>
      </c>
    </row>
    <row r="33" spans="2:14" x14ac:dyDescent="0.15">
      <c r="B33" s="77">
        <v>1997</v>
      </c>
      <c r="C33" s="99">
        <v>6.5</v>
      </c>
      <c r="M33" s="77">
        <v>1952</v>
      </c>
      <c r="N33" s="102">
        <v>-1.8867924528301879E-2</v>
      </c>
    </row>
    <row r="34" spans="2:14" x14ac:dyDescent="0.15">
      <c r="B34" s="77">
        <v>1998</v>
      </c>
      <c r="C34" s="99">
        <v>6.1</v>
      </c>
      <c r="M34" s="77">
        <v>1953</v>
      </c>
      <c r="N34" s="102">
        <v>-6.2630045776113183E-2</v>
      </c>
    </row>
    <row r="35" spans="2:14" x14ac:dyDescent="0.15">
      <c r="B35" s="77">
        <v>1999</v>
      </c>
      <c r="C35" s="99">
        <v>5.9</v>
      </c>
      <c r="M35" s="77">
        <v>1954</v>
      </c>
      <c r="N35" s="102">
        <v>2.8495012531749863E-2</v>
      </c>
    </row>
    <row r="36" spans="2:14" x14ac:dyDescent="0.15">
      <c r="B36" s="77">
        <v>2000</v>
      </c>
      <c r="C36" s="99">
        <v>5.9</v>
      </c>
      <c r="M36" s="77">
        <v>1955</v>
      </c>
      <c r="N36" s="102">
        <v>4.3179300006517672E-2</v>
      </c>
    </row>
    <row r="37" spans="2:14" x14ac:dyDescent="0.15">
      <c r="B37" s="77">
        <v>2001</v>
      </c>
      <c r="C37" s="99">
        <v>5.9</v>
      </c>
      <c r="M37" s="77">
        <v>1956</v>
      </c>
      <c r="N37" s="102">
        <v>5.993573900148398E-3</v>
      </c>
    </row>
    <row r="38" spans="2:14" x14ac:dyDescent="0.15">
      <c r="B38" s="77">
        <v>2002</v>
      </c>
      <c r="C38" s="99">
        <v>5.9</v>
      </c>
      <c r="M38" s="77">
        <v>1957</v>
      </c>
      <c r="N38" s="102">
        <v>-1.6109426943773013E-4</v>
      </c>
    </row>
    <row r="39" spans="2:14" x14ac:dyDescent="0.15">
      <c r="B39" s="77">
        <v>2003</v>
      </c>
      <c r="C39" s="99">
        <v>5.8</v>
      </c>
      <c r="M39" s="77">
        <v>1958</v>
      </c>
      <c r="N39" s="102">
        <v>4.204634748204427E-2</v>
      </c>
    </row>
    <row r="40" spans="2:14" x14ac:dyDescent="0.15">
      <c r="B40" s="77">
        <v>2004</v>
      </c>
      <c r="C40" s="99">
        <v>5.5</v>
      </c>
      <c r="M40" s="77">
        <v>1959</v>
      </c>
      <c r="N40" s="102">
        <v>2.2662527625544406E-2</v>
      </c>
    </row>
    <row r="41" spans="2:14" x14ac:dyDescent="0.15">
      <c r="B41" s="77">
        <v>2005</v>
      </c>
      <c r="C41" s="99">
        <v>4.7</v>
      </c>
      <c r="M41" s="77">
        <v>1960</v>
      </c>
      <c r="N41" s="102">
        <v>-7.3677919797053362E-2</v>
      </c>
    </row>
    <row r="42" spans="2:14" x14ac:dyDescent="0.15">
      <c r="B42" s="77">
        <v>2006</v>
      </c>
      <c r="C42" s="99">
        <v>4.3</v>
      </c>
      <c r="M42" s="77">
        <v>1961</v>
      </c>
      <c r="N42" s="102">
        <v>-1.003344481605343E-2</v>
      </c>
    </row>
    <row r="43" spans="2:14" x14ac:dyDescent="0.15">
      <c r="B43" s="77">
        <v>2007</v>
      </c>
      <c r="C43" s="99">
        <v>4.2</v>
      </c>
      <c r="M43" s="77">
        <v>1962</v>
      </c>
      <c r="N43" s="102">
        <v>1.282636827281726E-2</v>
      </c>
    </row>
    <row r="44" spans="2:14" x14ac:dyDescent="0.15">
      <c r="B44" s="77">
        <v>2008</v>
      </c>
      <c r="C44" s="99">
        <v>4</v>
      </c>
      <c r="M44" s="77">
        <v>1963</v>
      </c>
      <c r="N44" s="102">
        <v>2.0195344055225131E-2</v>
      </c>
    </row>
    <row r="45" spans="2:14" x14ac:dyDescent="0.15">
      <c r="B45" s="77">
        <v>2009</v>
      </c>
      <c r="C45" s="99">
        <v>4.4000000000000004</v>
      </c>
      <c r="M45" s="77">
        <v>1964</v>
      </c>
      <c r="N45" s="102">
        <v>4.0743338008415023E-2</v>
      </c>
    </row>
    <row r="46" spans="2:14" x14ac:dyDescent="0.15">
      <c r="B46" s="77">
        <v>2010</v>
      </c>
      <c r="C46" s="99">
        <v>4</v>
      </c>
      <c r="M46" s="77">
        <v>1965</v>
      </c>
      <c r="N46" s="102">
        <v>7.5437735231549743E-2</v>
      </c>
    </row>
    <row r="47" spans="2:14" x14ac:dyDescent="0.15">
      <c r="B47" s="77">
        <v>2011</v>
      </c>
      <c r="C47" s="99">
        <v>3.5</v>
      </c>
      <c r="M47" s="77">
        <v>1966</v>
      </c>
      <c r="N47" s="102">
        <v>8.2285115303983247E-2</v>
      </c>
    </row>
    <row r="48" spans="2:14" x14ac:dyDescent="0.15">
      <c r="B48" s="77">
        <v>2012</v>
      </c>
      <c r="C48" s="99">
        <v>3.5</v>
      </c>
      <c r="M48" s="77">
        <v>1967</v>
      </c>
      <c r="N48" s="102">
        <v>8.7892012584999499E-2</v>
      </c>
    </row>
    <row r="49" spans="2:14" x14ac:dyDescent="0.15">
      <c r="B49" s="77">
        <v>2013</v>
      </c>
      <c r="C49" s="99">
        <v>3.2</v>
      </c>
      <c r="M49" s="77">
        <v>1968</v>
      </c>
      <c r="N49" s="102">
        <v>-1.121920148238207E-2</v>
      </c>
    </row>
    <row r="50" spans="2:14" x14ac:dyDescent="0.15">
      <c r="B50" s="77">
        <v>2014</v>
      </c>
      <c r="C50" s="99">
        <v>3</v>
      </c>
      <c r="M50" s="77">
        <v>1969</v>
      </c>
      <c r="N50" s="102">
        <v>-2.8587036901327953E-2</v>
      </c>
    </row>
    <row r="51" spans="2:14" x14ac:dyDescent="0.15">
      <c r="B51" s="77">
        <v>2015</v>
      </c>
      <c r="C51" s="99">
        <v>3</v>
      </c>
      <c r="M51" s="77">
        <v>1970</v>
      </c>
      <c r="N51" s="102">
        <v>-5.4123711340206201E-2</v>
      </c>
    </row>
    <row r="52" spans="2:14" x14ac:dyDescent="0.15">
      <c r="M52" s="77">
        <v>1971</v>
      </c>
      <c r="N52" s="102">
        <v>-1.682430242493882E-2</v>
      </c>
    </row>
    <row r="53" spans="2:14" x14ac:dyDescent="0.15">
      <c r="M53" s="77">
        <v>1972</v>
      </c>
      <c r="N53" s="102">
        <v>8.6068765995326604E-2</v>
      </c>
    </row>
    <row r="54" spans="2:14" x14ac:dyDescent="0.15">
      <c r="M54" s="77">
        <v>1973</v>
      </c>
      <c r="N54" s="102">
        <v>0.24028073716870404</v>
      </c>
    </row>
    <row r="55" spans="2:14" x14ac:dyDescent="0.15">
      <c r="M55" s="77">
        <v>1974</v>
      </c>
      <c r="N55" s="102">
        <v>0.18284646467873056</v>
      </c>
    </row>
    <row r="56" spans="2:14" x14ac:dyDescent="0.15">
      <c r="C56" s="100"/>
      <c r="M56" s="77">
        <v>1975</v>
      </c>
      <c r="N56" s="102">
        <v>0.20313043245700832</v>
      </c>
    </row>
    <row r="57" spans="2:14" x14ac:dyDescent="0.15">
      <c r="M57" s="77">
        <v>1976</v>
      </c>
      <c r="N57" s="102">
        <v>0.18125045140477156</v>
      </c>
    </row>
    <row r="58" spans="2:14" x14ac:dyDescent="0.15">
      <c r="M58" s="77">
        <v>1977</v>
      </c>
      <c r="N58" s="102">
        <v>-4.7743809468665408E-3</v>
      </c>
    </row>
    <row r="59" spans="2:14" x14ac:dyDescent="0.15">
      <c r="M59" s="77">
        <v>1978</v>
      </c>
      <c r="N59" s="102">
        <v>5.5083562513221947E-2</v>
      </c>
    </row>
    <row r="60" spans="2:14" x14ac:dyDescent="0.15">
      <c r="M60" s="77">
        <v>1979</v>
      </c>
      <c r="N60" s="102">
        <v>6.8301483854339401E-2</v>
      </c>
    </row>
    <row r="61" spans="2:14" x14ac:dyDescent="0.15">
      <c r="M61" s="77">
        <v>1980</v>
      </c>
      <c r="N61" s="102">
        <v>-7.0333806043416908E-2</v>
      </c>
    </row>
    <row r="62" spans="2:14" x14ac:dyDescent="0.15">
      <c r="M62" s="77">
        <v>1981</v>
      </c>
      <c r="N62" s="102">
        <v>-5.7969301286372503E-2</v>
      </c>
    </row>
    <row r="63" spans="2:14" x14ac:dyDescent="0.15">
      <c r="M63" s="77">
        <v>1982</v>
      </c>
      <c r="N63" s="102">
        <v>-0.20983418241141397</v>
      </c>
    </row>
    <row r="64" spans="2:14" x14ac:dyDescent="0.15">
      <c r="M64" s="77">
        <v>1983</v>
      </c>
      <c r="N64" s="102">
        <v>-9.0300680790903587E-2</v>
      </c>
    </row>
    <row r="65" spans="13:14" x14ac:dyDescent="0.15">
      <c r="M65" s="77">
        <v>1984</v>
      </c>
      <c r="N65" s="102">
        <v>-0.23072781281642221</v>
      </c>
    </row>
    <row r="66" spans="13:14" x14ac:dyDescent="0.15">
      <c r="M66" s="77">
        <v>1985</v>
      </c>
      <c r="N66" s="102">
        <v>-0.32542263302221985</v>
      </c>
    </row>
    <row r="67" spans="13:14" x14ac:dyDescent="0.15">
      <c r="M67" s="77">
        <v>1986</v>
      </c>
      <c r="N67" s="102">
        <v>-0.18498028889094217</v>
      </c>
    </row>
    <row r="68" spans="13:14" x14ac:dyDescent="0.15">
      <c r="M68" s="77">
        <v>1987</v>
      </c>
      <c r="N68" s="102">
        <v>7.2668539828552051E-2</v>
      </c>
    </row>
    <row r="69" spans="13:14" x14ac:dyDescent="0.15">
      <c r="M69" s="77">
        <v>1988</v>
      </c>
      <c r="N69" s="102">
        <v>0.15671440647264825</v>
      </c>
    </row>
    <row r="70" spans="13:14" x14ac:dyDescent="0.15">
      <c r="M70" s="77">
        <v>1989</v>
      </c>
      <c r="N70" s="102">
        <v>3.0970343392299642E-2</v>
      </c>
    </row>
    <row r="71" spans="13:14" x14ac:dyDescent="0.15">
      <c r="M71" s="77">
        <v>1990</v>
      </c>
      <c r="N71" s="102">
        <v>1.1209311917392302E-2</v>
      </c>
    </row>
    <row r="72" spans="13:14" x14ac:dyDescent="0.15">
      <c r="M72" s="77">
        <v>1991</v>
      </c>
      <c r="N72" s="102">
        <v>-3.6429492436503182E-2</v>
      </c>
    </row>
    <row r="73" spans="13:14" x14ac:dyDescent="0.15">
      <c r="M73" s="77">
        <v>1992</v>
      </c>
      <c r="N73" s="102">
        <v>-5.3319471868849902E-3</v>
      </c>
    </row>
    <row r="74" spans="13:14" x14ac:dyDescent="0.15">
      <c r="M74" s="77">
        <v>1993</v>
      </c>
      <c r="N74" s="102">
        <v>-8.8541421372391235E-3</v>
      </c>
    </row>
    <row r="75" spans="13:14" x14ac:dyDescent="0.15">
      <c r="M75" s="77">
        <v>1994</v>
      </c>
      <c r="N75" s="102">
        <v>3.6977058029689792E-2</v>
      </c>
    </row>
    <row r="76" spans="13:14" x14ac:dyDescent="0.15">
      <c r="M76" s="77">
        <v>1995</v>
      </c>
      <c r="N76" s="102">
        <v>4.3437739530346312E-2</v>
      </c>
    </row>
    <row r="77" spans="13:14" x14ac:dyDescent="0.15">
      <c r="M77" s="77">
        <v>1996</v>
      </c>
      <c r="N77" s="102">
        <v>0.12285847575118433</v>
      </c>
    </row>
    <row r="78" spans="13:14" x14ac:dyDescent="0.15">
      <c r="M78" s="77">
        <v>1997</v>
      </c>
      <c r="N78" s="102">
        <v>6.7655327991820863E-2</v>
      </c>
    </row>
    <row r="79" spans="13:14" x14ac:dyDescent="0.15">
      <c r="M79" s="77">
        <v>1998</v>
      </c>
      <c r="N79" s="102">
        <v>-3.4634022529397249E-2</v>
      </c>
    </row>
    <row r="80" spans="13:14" x14ac:dyDescent="0.15">
      <c r="M80" s="77">
        <v>1999</v>
      </c>
      <c r="N80" s="102">
        <v>-3.2473622430649066E-2</v>
      </c>
    </row>
    <row r="81" spans="13:14" x14ac:dyDescent="0.15">
      <c r="M81" s="77">
        <v>2000</v>
      </c>
      <c r="N81" s="102">
        <v>8.7646019638184247E-3</v>
      </c>
    </row>
    <row r="82" spans="13:14" x14ac:dyDescent="0.15">
      <c r="M82" s="77">
        <v>2001</v>
      </c>
      <c r="N82" s="102">
        <v>8.4606690633241503E-3</v>
      </c>
    </row>
    <row r="83" spans="13:14" x14ac:dyDescent="0.15">
      <c r="M83" s="77">
        <v>2002</v>
      </c>
      <c r="N83" s="102">
        <v>6.4683160195724357E-2</v>
      </c>
    </row>
    <row r="84" spans="13:14" x14ac:dyDescent="0.15">
      <c r="M84" s="77">
        <v>2003</v>
      </c>
      <c r="N84" s="102">
        <v>6.9000202165099347E-2</v>
      </c>
    </row>
    <row r="85" spans="13:14" x14ac:dyDescent="0.15">
      <c r="M85" s="77">
        <v>2004</v>
      </c>
      <c r="N85" s="102">
        <v>0.12202899055513954</v>
      </c>
    </row>
    <row r="86" spans="13:14" x14ac:dyDescent="0.15">
      <c r="M86" s="77">
        <v>2005</v>
      </c>
      <c r="N86" s="102">
        <v>7.435381912369364E-2</v>
      </c>
    </row>
    <row r="87" spans="13:14" x14ac:dyDescent="0.15">
      <c r="M87" s="77">
        <v>2006</v>
      </c>
      <c r="N87" s="102">
        <v>6.5159574468085069E-2</v>
      </c>
    </row>
    <row r="88" spans="13:14" x14ac:dyDescent="0.15">
      <c r="M88" s="77">
        <v>2007</v>
      </c>
      <c r="N88" s="102">
        <v>0.18618730927874169</v>
      </c>
    </row>
    <row r="89" spans="13:14" x14ac:dyDescent="0.15">
      <c r="M89" s="77">
        <v>2008</v>
      </c>
      <c r="N89" s="102">
        <v>0.10081384143712246</v>
      </c>
    </row>
    <row r="90" spans="13:14" x14ac:dyDescent="0.15">
      <c r="M90" s="77">
        <v>2009</v>
      </c>
      <c r="N90" s="102">
        <v>-1.8061303065779289E-2</v>
      </c>
    </row>
    <row r="91" spans="13:14" x14ac:dyDescent="0.15">
      <c r="M91" s="77">
        <v>2010</v>
      </c>
      <c r="N91" s="102">
        <v>0.13994446298476831</v>
      </c>
    </row>
    <row r="92" spans="13:14" x14ac:dyDescent="0.15">
      <c r="M92" s="77">
        <v>2011</v>
      </c>
      <c r="N92" s="102">
        <v>0.28400405446127713</v>
      </c>
    </row>
    <row r="93" spans="13:14" x14ac:dyDescent="0.15">
      <c r="M93" s="77">
        <v>2012</v>
      </c>
      <c r="N93" s="102">
        <v>0.21141587661723801</v>
      </c>
    </row>
    <row r="94" spans="13:14" x14ac:dyDescent="0.15">
      <c r="M94" s="77">
        <v>2013</v>
      </c>
      <c r="N94" s="102">
        <v>3.5295773132302304E-2</v>
      </c>
    </row>
    <row r="95" spans="13:14" x14ac:dyDescent="0.15">
      <c r="M95" s="77">
        <v>2014</v>
      </c>
      <c r="N95" s="102">
        <v>-9.5673683206509735E-2</v>
      </c>
    </row>
    <row r="97" spans="14:14" x14ac:dyDescent="0.15">
      <c r="N97" s="101"/>
    </row>
  </sheetData>
  <sheetProtection sheet="1" objects="1" scenarios="1"/>
  <pageMargins left="0.7" right="0.7" top="0.75" bottom="0.75" header="0.3" footer="0.3"/>
  <drawing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Example</vt:lpstr>
      <vt:lpstr>Blank</vt:lpstr>
      <vt:lpstr>Charts</vt:lpstr>
    </vt:vector>
  </TitlesOfParts>
  <Company>Iowa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Economics Department</dc:creator>
  <cp:lastModifiedBy>Microsoft Office User</cp:lastModifiedBy>
  <cp:lastPrinted>2015-10-16T14:33:45Z</cp:lastPrinted>
  <dcterms:created xsi:type="dcterms:W3CDTF">2005-08-17T18:20:02Z</dcterms:created>
  <dcterms:modified xsi:type="dcterms:W3CDTF">2015-11-17T09:38:11Z</dcterms:modified>
</cp:coreProperties>
</file>