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LiisaJ/iCloud Drive (Archive)/Desktop/Websites/agdm2020/crops/xls/"/>
    </mc:Choice>
  </mc:AlternateContent>
  <xr:revisionPtr revIDLastSave="0" documentId="8_{B9F7C24C-1000-B94B-A706-3E8184B3B9FF}" xr6:coauthVersionLast="45" xr6:coauthVersionMax="45" xr10:uidLastSave="{00000000-0000-0000-0000-000000000000}"/>
  <bookViews>
    <workbookView xWindow="0" yWindow="460" windowWidth="24240" windowHeight="13140" xr2:uid="{00000000-000D-0000-FFFF-FFFF00000000}"/>
  </bookViews>
  <sheets>
    <sheet name="Storage Cost Example" sheetId="5" r:id="rId1"/>
    <sheet name="Storage Cost Blank" sheetId="4" r:id="rId2"/>
    <sheet name="Storage Loss Data" sheetId="1" r:id="rId3"/>
  </sheets>
  <definedNames>
    <definedName name="bales" localSheetId="1">'Storage Cost Blank'!$B$7:$B$7</definedName>
    <definedName name="bales" localSheetId="0">'Storage Cost Example'!$B$7:$B$7</definedName>
    <definedName name="bales">#REF!</definedName>
    <definedName name="_xlnm.Print_Area" localSheetId="1">'Storage Cost Blank'!$A$1:$J$92</definedName>
    <definedName name="_xlnm.Print_Area" localSheetId="0">'Storage Cost Example'!$A$1:$J$92</definedName>
    <definedName name="_xlnm.Print_Area" localSheetId="2">'Storage Loss Data'!$A$1:$H$21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4" l="1"/>
  <c r="D44" i="4"/>
  <c r="E44" i="4"/>
  <c r="F44" i="4"/>
  <c r="G44" i="4"/>
  <c r="H44" i="4"/>
  <c r="I44" i="4"/>
  <c r="J44" i="4"/>
  <c r="C45" i="4"/>
  <c r="D45" i="4"/>
  <c r="E45" i="4"/>
  <c r="F45" i="4"/>
  <c r="G45" i="4"/>
  <c r="H45" i="4"/>
  <c r="I45" i="4"/>
  <c r="J45" i="4"/>
  <c r="C47" i="4"/>
  <c r="D47" i="4"/>
  <c r="E47" i="4"/>
  <c r="F47" i="4"/>
  <c r="G47" i="4"/>
  <c r="H47" i="4"/>
  <c r="I47" i="4"/>
  <c r="J47" i="4"/>
  <c r="C48" i="4"/>
  <c r="D48" i="4"/>
  <c r="E48" i="4"/>
  <c r="F48" i="4"/>
  <c r="G48" i="4"/>
  <c r="H48" i="4"/>
  <c r="I48" i="4"/>
  <c r="J48" i="4"/>
  <c r="H49" i="4"/>
  <c r="I49" i="4"/>
  <c r="D50" i="4"/>
  <c r="F50" i="4"/>
  <c r="G50" i="4"/>
  <c r="H52" i="4"/>
  <c r="I52" i="4"/>
  <c r="J52" i="4"/>
  <c r="D53" i="4"/>
  <c r="F53" i="4"/>
  <c r="G53" i="4"/>
  <c r="C54" i="4"/>
  <c r="D54" i="4"/>
  <c r="E54" i="4"/>
  <c r="F54" i="4"/>
  <c r="G54" i="4"/>
  <c r="H54" i="4"/>
  <c r="I54" i="4"/>
  <c r="J54" i="4"/>
  <c r="C55" i="4"/>
  <c r="D55" i="4"/>
  <c r="E55" i="4"/>
  <c r="F55" i="4"/>
  <c r="G55" i="4"/>
  <c r="H55" i="4"/>
  <c r="I55" i="4"/>
  <c r="J55" i="4"/>
  <c r="D56" i="4"/>
  <c r="G56" i="4"/>
  <c r="C57" i="4"/>
  <c r="D57" i="4"/>
  <c r="E57" i="4"/>
  <c r="F57" i="4"/>
  <c r="G57" i="4"/>
  <c r="H57" i="4"/>
  <c r="I57" i="4"/>
  <c r="J57" i="4"/>
  <c r="C58" i="4"/>
  <c r="D58" i="4"/>
  <c r="E58" i="4"/>
  <c r="F58" i="4"/>
  <c r="G58" i="4"/>
  <c r="H58" i="4"/>
  <c r="I58" i="4"/>
  <c r="J58" i="4"/>
  <c r="C59" i="4"/>
  <c r="D59" i="4"/>
  <c r="E59" i="4"/>
  <c r="F59" i="4"/>
  <c r="G59" i="4"/>
  <c r="H59" i="4"/>
  <c r="I59" i="4"/>
  <c r="J59" i="4"/>
  <c r="C61" i="4"/>
  <c r="D61" i="4"/>
  <c r="E61" i="4"/>
  <c r="F61" i="4"/>
  <c r="G61" i="4"/>
  <c r="H61" i="4"/>
  <c r="I61" i="4"/>
  <c r="J61" i="4"/>
  <c r="C62" i="4"/>
  <c r="D62" i="4"/>
  <c r="E62" i="4"/>
  <c r="F62" i="4"/>
  <c r="G62" i="4"/>
  <c r="H62" i="4"/>
  <c r="I62" i="4"/>
  <c r="J62" i="4"/>
  <c r="C63" i="4"/>
  <c r="D63" i="4"/>
  <c r="E63" i="4"/>
  <c r="F63" i="4"/>
  <c r="G63" i="4"/>
  <c r="H63" i="4"/>
  <c r="I63" i="4"/>
  <c r="J63" i="4"/>
  <c r="C65" i="4"/>
  <c r="D65" i="4"/>
  <c r="E65" i="4"/>
  <c r="F65" i="4"/>
  <c r="G65" i="4"/>
  <c r="H65" i="4"/>
  <c r="I65" i="4"/>
  <c r="J65" i="4"/>
  <c r="C66" i="4"/>
  <c r="D66" i="4"/>
  <c r="E66" i="4"/>
  <c r="F66" i="4"/>
  <c r="G66" i="4"/>
  <c r="H66" i="4"/>
  <c r="I66" i="4"/>
  <c r="J66" i="4"/>
  <c r="M70" i="4"/>
  <c r="N70" i="4"/>
  <c r="O70" i="4"/>
  <c r="P70" i="4"/>
  <c r="Q70" i="4"/>
  <c r="R70" i="4"/>
  <c r="S70" i="4"/>
  <c r="T70" i="4"/>
  <c r="E54" i="5"/>
  <c r="C45" i="5"/>
  <c r="E47" i="5"/>
  <c r="E55" i="5"/>
  <c r="E57" i="5"/>
  <c r="F47" i="5"/>
  <c r="F48" i="5"/>
  <c r="F53" i="5"/>
  <c r="F54" i="5"/>
  <c r="F55" i="5"/>
  <c r="F57" i="5"/>
  <c r="J45" i="5"/>
  <c r="L77" i="5"/>
  <c r="J47" i="5"/>
  <c r="J48" i="5"/>
  <c r="J52" i="5"/>
  <c r="J54" i="5"/>
  <c r="J55" i="5"/>
  <c r="J57" i="5"/>
  <c r="T77" i="5"/>
  <c r="I45" i="5"/>
  <c r="I47" i="5"/>
  <c r="I48" i="5"/>
  <c r="I52" i="5"/>
  <c r="I54" i="5"/>
  <c r="I55" i="5"/>
  <c r="I57" i="5"/>
  <c r="S77" i="5"/>
  <c r="H45" i="5"/>
  <c r="H47" i="5"/>
  <c r="H48" i="5"/>
  <c r="H52" i="5"/>
  <c r="H54" i="5"/>
  <c r="H55" i="5"/>
  <c r="H57" i="5"/>
  <c r="R77" i="5"/>
  <c r="G45" i="5"/>
  <c r="G47" i="5"/>
  <c r="G48" i="5"/>
  <c r="G53" i="5"/>
  <c r="G54" i="5"/>
  <c r="G55" i="5"/>
  <c r="G56" i="5"/>
  <c r="G57" i="5"/>
  <c r="Q77" i="5"/>
  <c r="F45" i="5"/>
  <c r="P77" i="5"/>
  <c r="E45" i="5"/>
  <c r="O77" i="5"/>
  <c r="D45" i="5"/>
  <c r="D53" i="5"/>
  <c r="D54" i="5"/>
  <c r="D47" i="5"/>
  <c r="D55" i="5"/>
  <c r="D48" i="5"/>
  <c r="D56" i="5"/>
  <c r="D57" i="5"/>
  <c r="N77" i="5"/>
  <c r="C54" i="5"/>
  <c r="C47" i="5"/>
  <c r="C55" i="5"/>
  <c r="C57" i="5"/>
  <c r="M77" i="5"/>
  <c r="L76" i="5"/>
  <c r="T76" i="5"/>
  <c r="S76" i="5"/>
  <c r="R76" i="5"/>
  <c r="Q76" i="5"/>
  <c r="P76" i="5"/>
  <c r="O76" i="5"/>
  <c r="N76" i="5"/>
  <c r="M76" i="5"/>
  <c r="L75" i="5"/>
  <c r="T75" i="5"/>
  <c r="S75" i="5"/>
  <c r="R75" i="5"/>
  <c r="Q75" i="5"/>
  <c r="P75" i="5"/>
  <c r="O75" i="5"/>
  <c r="N75" i="5"/>
  <c r="M75" i="5"/>
  <c r="T74" i="5"/>
  <c r="S74" i="5"/>
  <c r="R74" i="5"/>
  <c r="Q74" i="5"/>
  <c r="P74" i="5"/>
  <c r="O74" i="5"/>
  <c r="N74" i="5"/>
  <c r="M74" i="5"/>
  <c r="L73" i="5"/>
  <c r="T73" i="5"/>
  <c r="S73" i="5"/>
  <c r="R73" i="5"/>
  <c r="Q73" i="5"/>
  <c r="P73" i="5"/>
  <c r="O73" i="5"/>
  <c r="N73" i="5"/>
  <c r="M73" i="5"/>
  <c r="L72" i="5"/>
  <c r="T72" i="5"/>
  <c r="S72" i="5"/>
  <c r="R72" i="5"/>
  <c r="Q72" i="5"/>
  <c r="P72" i="5"/>
  <c r="O72" i="5"/>
  <c r="N72" i="5"/>
  <c r="M72" i="5"/>
  <c r="A72" i="5"/>
  <c r="L71" i="5"/>
  <c r="T71" i="5"/>
  <c r="S71" i="5"/>
  <c r="R71" i="5"/>
  <c r="Q71" i="5"/>
  <c r="P71" i="5"/>
  <c r="O71" i="5"/>
  <c r="N71" i="5"/>
  <c r="M71" i="5"/>
  <c r="J44" i="5"/>
  <c r="T70" i="5"/>
  <c r="I44" i="5"/>
  <c r="S70" i="5"/>
  <c r="H44" i="5"/>
  <c r="R70" i="5"/>
  <c r="G44" i="5"/>
  <c r="Q70" i="5"/>
  <c r="F44" i="5"/>
  <c r="P70" i="5"/>
  <c r="E44" i="5"/>
  <c r="O70" i="5"/>
  <c r="D44" i="5"/>
  <c r="N70" i="5"/>
  <c r="C44" i="5"/>
  <c r="M70" i="5"/>
  <c r="J66" i="5"/>
  <c r="I66" i="5"/>
  <c r="H66" i="5"/>
  <c r="G66" i="5"/>
  <c r="F66" i="5"/>
  <c r="E66" i="5"/>
  <c r="D66" i="5"/>
  <c r="C66" i="5"/>
  <c r="J65" i="5"/>
  <c r="I65" i="5"/>
  <c r="H65" i="5"/>
  <c r="G65" i="5"/>
  <c r="F65" i="5"/>
  <c r="E65" i="5"/>
  <c r="D65" i="5"/>
  <c r="C65" i="5"/>
  <c r="J61" i="5"/>
  <c r="J63" i="5"/>
  <c r="I61" i="5"/>
  <c r="I63" i="5"/>
  <c r="H61" i="5"/>
  <c r="H63" i="5"/>
  <c r="G61" i="5"/>
  <c r="G63" i="5"/>
  <c r="F61" i="5"/>
  <c r="F63" i="5"/>
  <c r="E61" i="5"/>
  <c r="E63" i="5"/>
  <c r="D61" i="5"/>
  <c r="D63" i="5"/>
  <c r="C61" i="5"/>
  <c r="C63" i="5"/>
  <c r="J58" i="5"/>
  <c r="J59" i="5"/>
  <c r="J62" i="5"/>
  <c r="I58" i="5"/>
  <c r="I59" i="5"/>
  <c r="I62" i="5"/>
  <c r="H58" i="5"/>
  <c r="H59" i="5"/>
  <c r="H62" i="5"/>
  <c r="G58" i="5"/>
  <c r="G59" i="5"/>
  <c r="G62" i="5"/>
  <c r="F58" i="5"/>
  <c r="F59" i="5"/>
  <c r="F62" i="5"/>
  <c r="E58" i="5"/>
  <c r="E59" i="5"/>
  <c r="E62" i="5"/>
  <c r="D58" i="5"/>
  <c r="D59" i="5"/>
  <c r="D62" i="5"/>
  <c r="C62" i="5"/>
  <c r="C58" i="5"/>
  <c r="C59" i="5"/>
  <c r="G50" i="5"/>
  <c r="F50" i="5"/>
  <c r="D50" i="5"/>
  <c r="I49" i="5"/>
  <c r="H49" i="5"/>
  <c r="E48" i="5"/>
  <c r="C48" i="5"/>
  <c r="L77" i="4"/>
  <c r="T77" i="4"/>
  <c r="S77" i="4"/>
  <c r="R77" i="4"/>
  <c r="Q77" i="4"/>
  <c r="P77" i="4"/>
  <c r="O77" i="4"/>
  <c r="N77" i="4"/>
  <c r="M77" i="4"/>
  <c r="L76" i="4"/>
  <c r="T76" i="4"/>
  <c r="S76" i="4"/>
  <c r="R76" i="4"/>
  <c r="Q76" i="4"/>
  <c r="P76" i="4"/>
  <c r="O76" i="4"/>
  <c r="N76" i="4"/>
  <c r="M76" i="4"/>
  <c r="L75" i="4"/>
  <c r="T75" i="4"/>
  <c r="S75" i="4"/>
  <c r="R75" i="4"/>
  <c r="Q75" i="4"/>
  <c r="P75" i="4"/>
  <c r="O75" i="4"/>
  <c r="N75" i="4"/>
  <c r="M75" i="4"/>
  <c r="T74" i="4"/>
  <c r="S74" i="4"/>
  <c r="R74" i="4"/>
  <c r="Q74" i="4"/>
  <c r="P74" i="4"/>
  <c r="O74" i="4"/>
  <c r="N74" i="4"/>
  <c r="M74" i="4"/>
  <c r="L73" i="4"/>
  <c r="T73" i="4"/>
  <c r="S73" i="4"/>
  <c r="R73" i="4"/>
  <c r="Q73" i="4"/>
  <c r="P73" i="4"/>
  <c r="O73" i="4"/>
  <c r="N73" i="4"/>
  <c r="M73" i="4"/>
  <c r="L72" i="4"/>
  <c r="T72" i="4"/>
  <c r="S72" i="4"/>
  <c r="R72" i="4"/>
  <c r="Q72" i="4"/>
  <c r="P72" i="4"/>
  <c r="O72" i="4"/>
  <c r="N72" i="4"/>
  <c r="M72" i="4"/>
  <c r="A72" i="4"/>
  <c r="L71" i="4"/>
  <c r="T71" i="4"/>
  <c r="S71" i="4"/>
  <c r="R71" i="4"/>
  <c r="Q71" i="4"/>
  <c r="P71" i="4"/>
  <c r="O71" i="4"/>
  <c r="N71" i="4"/>
  <c r="M7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Economics Department</author>
    <author>William Edwards</author>
  </authors>
  <commentList>
    <comment ref="A5" authorId="0" shapeId="0" xr:uid="{00000000-0006-0000-0000-000001000000}">
      <text>
        <r>
          <rPr>
            <sz val="8"/>
            <color indexed="81"/>
            <rFont val="Tahoma"/>
            <family val="2"/>
          </rPr>
          <t>Place the cursor over cells with red triangles to read comments.</t>
        </r>
      </text>
    </comment>
    <comment ref="B10" authorId="1" shapeId="0" xr:uid="{00000000-0006-0000-0000-000002000000}">
      <text>
        <r>
          <rPr>
            <sz val="8"/>
            <color indexed="81"/>
            <rFont val="Tahoma"/>
            <family val="2"/>
          </rPr>
          <t>Tons harvested per acre per 
year, total for all cuttings.</t>
        </r>
      </text>
    </comment>
    <comment ref="B14" authorId="1" shapeId="0" xr:uid="{00000000-0006-0000-0000-000003000000}">
      <text>
        <r>
          <rPr>
            <sz val="8"/>
            <color indexed="81"/>
            <rFont val="Tahoma"/>
            <family val="2"/>
          </rPr>
          <t>Tons needed for feed needs or to sell.</t>
        </r>
      </text>
    </comment>
    <comment ref="C45" authorId="1" shapeId="0" xr:uid="{00000000-0006-0000-0000-000004000000}">
      <text>
        <r>
          <rPr>
            <sz val="8"/>
            <color indexed="81"/>
            <rFont val="Tahoma"/>
            <family val="2"/>
          </rPr>
          <t>Acres harvested x yield per acre</t>
        </r>
      </text>
    </comment>
    <comment ref="D45" authorId="1" shapeId="0" xr:uid="{00000000-0006-0000-0000-000005000000}">
      <text>
        <r>
          <rPr>
            <sz val="8"/>
            <color indexed="81"/>
            <rFont val="Tahoma"/>
            <family val="2"/>
          </rPr>
          <t>Acres harvested x yield per acre</t>
        </r>
      </text>
    </comment>
    <comment ref="E45" authorId="1" shapeId="0" xr:uid="{00000000-0006-0000-0000-000006000000}">
      <text>
        <r>
          <rPr>
            <sz val="8"/>
            <color indexed="81"/>
            <rFont val="Tahoma"/>
            <family val="2"/>
          </rPr>
          <t>Acres harvested x yield per acre</t>
        </r>
      </text>
    </comment>
    <comment ref="F45" authorId="1" shapeId="0" xr:uid="{00000000-0006-0000-0000-000007000000}">
      <text>
        <r>
          <rPr>
            <sz val="8"/>
            <color indexed="81"/>
            <rFont val="Tahoma"/>
            <family val="2"/>
          </rPr>
          <t>Acres harvested x yield per acre</t>
        </r>
      </text>
    </comment>
    <comment ref="G45" authorId="1" shapeId="0" xr:uid="{00000000-0006-0000-0000-000008000000}">
      <text>
        <r>
          <rPr>
            <sz val="8"/>
            <color indexed="81"/>
            <rFont val="Tahoma"/>
            <family val="2"/>
          </rPr>
          <t>Acres harvested x yield per acre</t>
        </r>
      </text>
    </comment>
    <comment ref="H45" authorId="1" shapeId="0" xr:uid="{00000000-0006-0000-0000-000009000000}">
      <text>
        <r>
          <rPr>
            <sz val="8"/>
            <color indexed="81"/>
            <rFont val="Tahoma"/>
            <family val="2"/>
          </rPr>
          <t>Acres harvested x yield per acre</t>
        </r>
      </text>
    </comment>
    <comment ref="I45" authorId="1" shapeId="0" xr:uid="{00000000-0006-0000-0000-00000A000000}">
      <text>
        <r>
          <rPr>
            <sz val="8"/>
            <color indexed="81"/>
            <rFont val="Tahoma"/>
            <family val="2"/>
          </rPr>
          <t>Acres harvested x yield per acre</t>
        </r>
      </text>
    </comment>
    <comment ref="J45" authorId="1" shapeId="0" xr:uid="{00000000-0006-0000-0000-00000B000000}">
      <text>
        <r>
          <rPr>
            <sz val="8"/>
            <color indexed="81"/>
            <rFont val="Tahoma"/>
            <family val="2"/>
          </rPr>
          <t>Acres harvested x yield per acre</t>
        </r>
      </text>
    </comment>
    <comment ref="C47" authorId="1" shapeId="0" xr:uid="{00000000-0006-0000-0000-00000C000000}">
      <text>
        <r>
          <rPr>
            <sz val="8"/>
            <color indexed="81"/>
            <rFont val="Tahoma"/>
            <family val="2"/>
          </rPr>
          <t>Tons harvested divided by weight per ton</t>
        </r>
      </text>
    </comment>
    <comment ref="D47" authorId="1" shapeId="0" xr:uid="{00000000-0006-0000-0000-00000D000000}">
      <text>
        <r>
          <rPr>
            <sz val="8"/>
            <color indexed="81"/>
            <rFont val="Tahoma"/>
            <family val="2"/>
          </rPr>
          <t>Tons harvested divided by weight per ton</t>
        </r>
      </text>
    </comment>
    <comment ref="E47" authorId="1" shapeId="0" xr:uid="{00000000-0006-0000-0000-00000E000000}">
      <text>
        <r>
          <rPr>
            <sz val="8"/>
            <color indexed="81"/>
            <rFont val="Tahoma"/>
            <family val="2"/>
          </rPr>
          <t>Tons harvested divided by weight per ton</t>
        </r>
      </text>
    </comment>
    <comment ref="F47" authorId="1" shapeId="0" xr:uid="{00000000-0006-0000-0000-00000F000000}">
      <text>
        <r>
          <rPr>
            <sz val="8"/>
            <color indexed="81"/>
            <rFont val="Tahoma"/>
            <family val="2"/>
          </rPr>
          <t>Tons harvested divided by weight per ton</t>
        </r>
      </text>
    </comment>
    <comment ref="G47" authorId="1" shapeId="0" xr:uid="{00000000-0006-0000-0000-000010000000}">
      <text>
        <r>
          <rPr>
            <sz val="8"/>
            <color indexed="81"/>
            <rFont val="Tahoma"/>
            <family val="2"/>
          </rPr>
          <t>Tons harvested divided by weight per ton</t>
        </r>
      </text>
    </comment>
    <comment ref="H47" authorId="1" shapeId="0" xr:uid="{00000000-0006-0000-0000-000011000000}">
      <text>
        <r>
          <rPr>
            <sz val="8"/>
            <color indexed="81"/>
            <rFont val="Tahoma"/>
            <family val="2"/>
          </rPr>
          <t>Tons harvested divided by weight per ton</t>
        </r>
      </text>
    </comment>
    <comment ref="I47" authorId="1" shapeId="0" xr:uid="{00000000-0006-0000-0000-000012000000}">
      <text>
        <r>
          <rPr>
            <sz val="8"/>
            <color indexed="81"/>
            <rFont val="Tahoma"/>
            <family val="2"/>
          </rPr>
          <t>Tons harvested divided by weight per ton</t>
        </r>
      </text>
    </comment>
    <comment ref="J47" authorId="1" shapeId="0" xr:uid="{00000000-0006-0000-0000-000013000000}">
      <text>
        <r>
          <rPr>
            <sz val="8"/>
            <color indexed="81"/>
            <rFont val="Tahoma"/>
            <family val="2"/>
          </rPr>
          <t>Tons harvested divided by weight per ton</t>
        </r>
      </text>
    </comment>
    <comment ref="C48" authorId="1" shapeId="0" xr:uid="{00000000-0006-0000-0000-000014000000}">
      <text>
        <r>
          <rPr>
            <sz val="8"/>
            <color indexed="81"/>
            <rFont val="Tahoma"/>
            <family val="2"/>
          </rPr>
          <t>Width x length (or diameter) of bale, x 
no. of bales, divided by no. of layers, 
plus 5% for edges</t>
        </r>
      </text>
    </comment>
    <comment ref="D48" authorId="1" shapeId="0" xr:uid="{00000000-0006-0000-0000-000015000000}">
      <text>
        <r>
          <rPr>
            <sz val="8"/>
            <color indexed="81"/>
            <rFont val="Tahoma"/>
            <family val="2"/>
          </rPr>
          <t>Width x length (or diameter) of bale, x 
no. of bales, divided by no. of layers, 
plus 5% for edges</t>
        </r>
      </text>
    </comment>
    <comment ref="E48" authorId="1" shapeId="0" xr:uid="{00000000-0006-0000-0000-000016000000}">
      <text>
        <r>
          <rPr>
            <sz val="8"/>
            <color indexed="81"/>
            <rFont val="Tahoma"/>
            <family val="2"/>
          </rPr>
          <t>Width x length (or diameter) of bale, x 
no. of bales, divided by no. of layers, 
plus 5% for edges</t>
        </r>
      </text>
    </comment>
    <comment ref="F48" authorId="1" shapeId="0" xr:uid="{00000000-0006-0000-0000-000017000000}">
      <text>
        <r>
          <rPr>
            <sz val="8"/>
            <color indexed="81"/>
            <rFont val="Tahoma"/>
            <family val="2"/>
          </rPr>
          <t>Width x length (or diameter) of bale, x 
no. of bales, divided by no. of layers, 
plus 5% for edges</t>
        </r>
      </text>
    </comment>
    <comment ref="G48" authorId="1" shapeId="0" xr:uid="{00000000-0006-0000-0000-000018000000}">
      <text>
        <r>
          <rPr>
            <sz val="8"/>
            <color indexed="81"/>
            <rFont val="Tahoma"/>
            <family val="2"/>
          </rPr>
          <t>Width x length (or diameter) of bale, x 
no. of bales, divided by no. of layers, 
plus 5% for edges</t>
        </r>
      </text>
    </comment>
    <comment ref="H48" authorId="1" shapeId="0" xr:uid="{00000000-0006-0000-0000-000019000000}">
      <text>
        <r>
          <rPr>
            <sz val="8"/>
            <color indexed="81"/>
            <rFont val="Tahoma"/>
            <family val="2"/>
          </rPr>
          <t>Width x length (or diameter) of bale, x 
no. of bales, divided by no. of layers, 
plus 5% for edges</t>
        </r>
      </text>
    </comment>
    <comment ref="I48" authorId="1" shapeId="0" xr:uid="{00000000-0006-0000-0000-00001A000000}">
      <text>
        <r>
          <rPr>
            <sz val="8"/>
            <color indexed="81"/>
            <rFont val="Tahoma"/>
            <family val="2"/>
          </rPr>
          <t>Width x length (or diameter) of bale, x 
no. of bales, divided by no. of layers, 
plus 5% for edges</t>
        </r>
      </text>
    </comment>
    <comment ref="J48" authorId="1" shapeId="0" xr:uid="{00000000-0006-0000-0000-00001B000000}">
      <text>
        <r>
          <rPr>
            <sz val="8"/>
            <color indexed="81"/>
            <rFont val="Tahoma"/>
            <family val="2"/>
          </rPr>
          <t>Width x length (or diameter) of bale, x 
no. of bales, divided by no. of layers, 
plus 5% for edges</t>
        </r>
      </text>
    </comment>
    <comment ref="H49" authorId="1" shapeId="0" xr:uid="{00000000-0006-0000-0000-00001C000000}">
      <text>
        <r>
          <rPr>
            <sz val="8"/>
            <color indexed="81"/>
            <rFont val="Tahoma"/>
            <family val="2"/>
          </rPr>
          <t>Construction cost per square foot x 
square feet needed for storage</t>
        </r>
      </text>
    </comment>
    <comment ref="I49" authorId="1" shapeId="0" xr:uid="{00000000-0006-0000-0000-00001D000000}">
      <text>
        <r>
          <rPr>
            <sz val="8"/>
            <color indexed="81"/>
            <rFont val="Tahoma"/>
            <family val="2"/>
          </rPr>
          <t>Construction cost per square foot x 
square feet needed for storage</t>
        </r>
      </text>
    </comment>
    <comment ref="D50" authorId="1" shapeId="0" xr:uid="{00000000-0006-0000-0000-00001E000000}">
      <text>
        <r>
          <rPr>
            <sz val="8"/>
            <color indexed="81"/>
            <rFont val="Tahoma"/>
            <family val="2"/>
          </rPr>
          <t>Cost per square foot for gravel or pallets x 
square feet needed for storage</t>
        </r>
      </text>
    </comment>
    <comment ref="F50" authorId="1" shapeId="0" xr:uid="{00000000-0006-0000-0000-00001F000000}">
      <text>
        <r>
          <rPr>
            <sz val="8"/>
            <color indexed="81"/>
            <rFont val="Tahoma"/>
            <family val="2"/>
          </rPr>
          <t>Cost per square foot for gravel or pallets x 
square feet needed for storage</t>
        </r>
      </text>
    </comment>
    <comment ref="G50" authorId="1" shapeId="0" xr:uid="{00000000-0006-0000-0000-000020000000}">
      <text>
        <r>
          <rPr>
            <sz val="8"/>
            <color indexed="81"/>
            <rFont val="Tahoma"/>
            <family val="2"/>
          </rPr>
          <t>Cost per square foot for gravel or pallets x 
square feet needed for storage</t>
        </r>
      </text>
    </comment>
    <comment ref="H52" authorId="1" shapeId="0" xr:uid="{00000000-0006-0000-0000-000021000000}">
      <text>
        <r>
          <rPr>
            <sz val="8"/>
            <color indexed="81"/>
            <rFont val="Tahoma"/>
            <family val="2"/>
          </rPr>
          <t>Cost for depreciation, interest, 
repairs and maintenance, taxes 
and insurance</t>
        </r>
      </text>
    </comment>
    <comment ref="I52" authorId="1" shapeId="0" xr:uid="{00000000-0006-0000-0000-000022000000}">
      <text>
        <r>
          <rPr>
            <sz val="8"/>
            <color indexed="81"/>
            <rFont val="Tahoma"/>
            <family val="2"/>
          </rPr>
          <t>Cost for depreciation, interest, 
repairs and maintenance, taxes 
and insurance</t>
        </r>
      </text>
    </comment>
    <comment ref="J52" authorId="1" shapeId="0" xr:uid="{00000000-0006-0000-0000-000023000000}">
      <text>
        <r>
          <rPr>
            <sz val="8"/>
            <color indexed="81"/>
            <rFont val="Tahoma"/>
            <family val="2"/>
          </rPr>
          <t>Cost for depreciation, interest, 
repairs and maintenance, taxes 
and insurance</t>
        </r>
      </text>
    </comment>
    <comment ref="D53" authorId="1" shapeId="0" xr:uid="{00000000-0006-0000-0000-000024000000}">
      <text>
        <r>
          <rPr>
            <sz val="8"/>
            <color indexed="81"/>
            <rFont val="Tahoma"/>
            <family val="2"/>
          </rPr>
          <t>Depreciation and interest 
on gravel or pallets</t>
        </r>
      </text>
    </comment>
    <comment ref="F53" authorId="1" shapeId="0" xr:uid="{00000000-0006-0000-0000-000025000000}">
      <text>
        <r>
          <rPr>
            <sz val="8"/>
            <color indexed="81"/>
            <rFont val="Tahoma"/>
            <family val="2"/>
          </rPr>
          <t>Depreciation and interest 
on gravel or pallets</t>
        </r>
      </text>
    </comment>
    <comment ref="G53" authorId="1" shapeId="0" xr:uid="{00000000-0006-0000-0000-000026000000}">
      <text>
        <r>
          <rPr>
            <sz val="8"/>
            <color indexed="81"/>
            <rFont val="Tahoma"/>
            <family val="2"/>
          </rPr>
          <t>Depreciation and interest 
on gravel or pallets</t>
        </r>
      </text>
    </comment>
    <comment ref="C54" authorId="1" shapeId="0" xr:uid="{00000000-0006-0000-0000-000027000000}">
      <text>
        <r>
          <rPr>
            <sz val="8"/>
            <color indexed="81"/>
            <rFont val="Tahoma"/>
            <family val="2"/>
          </rPr>
          <t>Labor for storing bales x 
labor value per hour</t>
        </r>
      </text>
    </comment>
    <comment ref="D54" authorId="1" shapeId="0" xr:uid="{00000000-0006-0000-0000-000028000000}">
      <text>
        <r>
          <rPr>
            <sz val="8"/>
            <color indexed="81"/>
            <rFont val="Tahoma"/>
            <family val="2"/>
          </rPr>
          <t>Labor for storing bales x 
labor value per hour</t>
        </r>
      </text>
    </comment>
    <comment ref="E54" authorId="1" shapeId="0" xr:uid="{00000000-0006-0000-0000-000029000000}">
      <text>
        <r>
          <rPr>
            <sz val="8"/>
            <color indexed="81"/>
            <rFont val="Tahoma"/>
            <family val="2"/>
          </rPr>
          <t>Labor for storing bales x 
labor value per hour</t>
        </r>
      </text>
    </comment>
    <comment ref="F54" authorId="1" shapeId="0" xr:uid="{00000000-0006-0000-0000-00002A000000}">
      <text>
        <r>
          <rPr>
            <sz val="8"/>
            <color indexed="81"/>
            <rFont val="Tahoma"/>
            <family val="2"/>
          </rPr>
          <t>Labor for storing bales x 
labor value per hour</t>
        </r>
      </text>
    </comment>
    <comment ref="G54" authorId="1" shapeId="0" xr:uid="{00000000-0006-0000-0000-00002B000000}">
      <text>
        <r>
          <rPr>
            <sz val="8"/>
            <color indexed="81"/>
            <rFont val="Tahoma"/>
            <family val="2"/>
          </rPr>
          <t>Labor for storing bales x 
labor value per hour</t>
        </r>
      </text>
    </comment>
    <comment ref="H54" authorId="1" shapeId="0" xr:uid="{00000000-0006-0000-0000-00002C000000}">
      <text>
        <r>
          <rPr>
            <sz val="8"/>
            <color indexed="81"/>
            <rFont val="Tahoma"/>
            <family val="2"/>
          </rPr>
          <t>Labor for storing bales x 
labor value per hour</t>
        </r>
      </text>
    </comment>
    <comment ref="I54" authorId="1" shapeId="0" xr:uid="{00000000-0006-0000-0000-00002D000000}">
      <text>
        <r>
          <rPr>
            <sz val="8"/>
            <color indexed="81"/>
            <rFont val="Tahoma"/>
            <family val="2"/>
          </rPr>
          <t>Labor for storing bales x 
labor value per hour</t>
        </r>
      </text>
    </comment>
    <comment ref="J54" authorId="1" shapeId="0" xr:uid="{00000000-0006-0000-0000-00002E000000}">
      <text>
        <r>
          <rPr>
            <sz val="8"/>
            <color indexed="81"/>
            <rFont val="Tahoma"/>
            <family val="2"/>
          </rPr>
          <t>Labor for storing bales x 
labor value per hour</t>
        </r>
      </text>
    </comment>
    <comment ref="C55" authorId="1" shapeId="0" xr:uid="{00000000-0006-0000-0000-00002F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D55" authorId="1" shapeId="0" xr:uid="{00000000-0006-0000-0000-000030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E55" authorId="1" shapeId="0" xr:uid="{00000000-0006-0000-0000-000031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F55" authorId="1" shapeId="0" xr:uid="{00000000-0006-0000-0000-000032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G55" authorId="1" shapeId="0" xr:uid="{00000000-0006-0000-0000-000033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H55" authorId="1" shapeId="0" xr:uid="{00000000-0006-0000-0000-000034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I55" authorId="1" shapeId="0" xr:uid="{00000000-0006-0000-0000-000035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J55" authorId="1" shapeId="0" xr:uid="{00000000-0006-0000-0000-000036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D56" authorId="1" shapeId="0" xr:uid="{00000000-0006-0000-0000-000037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G56" authorId="1" shapeId="0" xr:uid="{00000000-0006-0000-0000-000038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C58" authorId="1" shapeId="0" xr:uid="{00000000-0006-0000-0000-000039000000}">
      <text>
        <r>
          <rPr>
            <sz val="8"/>
            <color indexed="81"/>
            <rFont val="Tahoma"/>
            <family val="2"/>
          </rPr>
          <t>Tons of hay harvested per year x 
% storage loss  x hay value per ton</t>
        </r>
      </text>
    </comment>
    <comment ref="D58" authorId="1" shapeId="0" xr:uid="{00000000-0006-0000-0000-00003A000000}">
      <text>
        <r>
          <rPr>
            <sz val="8"/>
            <color indexed="81"/>
            <rFont val="Tahoma"/>
            <family val="2"/>
          </rPr>
          <t>Tons of hay harvested per year x 
% storage loss  x hay value per ton</t>
        </r>
      </text>
    </comment>
    <comment ref="E58" authorId="1" shapeId="0" xr:uid="{00000000-0006-0000-0000-00003B000000}">
      <text>
        <r>
          <rPr>
            <sz val="8"/>
            <color indexed="81"/>
            <rFont val="Tahoma"/>
            <family val="2"/>
          </rPr>
          <t>Tons of hay harvested per year x 
% storage loss  x hay value per ton</t>
        </r>
      </text>
    </comment>
    <comment ref="F58" authorId="1" shapeId="0" xr:uid="{00000000-0006-0000-0000-00003C000000}">
      <text>
        <r>
          <rPr>
            <sz val="8"/>
            <color indexed="81"/>
            <rFont val="Tahoma"/>
            <family val="2"/>
          </rPr>
          <t>Tons of hay harvested per year x 
% storage loss  x hay value per ton</t>
        </r>
      </text>
    </comment>
    <comment ref="G58" authorId="1" shapeId="0" xr:uid="{00000000-0006-0000-0000-00003D000000}">
      <text>
        <r>
          <rPr>
            <sz val="8"/>
            <color indexed="81"/>
            <rFont val="Tahoma"/>
            <family val="2"/>
          </rPr>
          <t>Tons of hay harvested per year x 
% storage loss  x hay value per ton</t>
        </r>
      </text>
    </comment>
    <comment ref="H58" authorId="1" shapeId="0" xr:uid="{00000000-0006-0000-0000-00003E000000}">
      <text>
        <r>
          <rPr>
            <sz val="8"/>
            <color indexed="81"/>
            <rFont val="Tahoma"/>
            <family val="2"/>
          </rPr>
          <t>Tons of hay harvested per year x 
% storage loss  x hay value per ton</t>
        </r>
      </text>
    </comment>
    <comment ref="I58" authorId="1" shapeId="0" xr:uid="{00000000-0006-0000-0000-00003F000000}">
      <text>
        <r>
          <rPr>
            <sz val="8"/>
            <color indexed="81"/>
            <rFont val="Tahoma"/>
            <family val="2"/>
          </rPr>
          <t>Tons of hay harvested per year x 
% storage loss  x hay value per ton</t>
        </r>
      </text>
    </comment>
    <comment ref="J58" authorId="1" shapeId="0" xr:uid="{00000000-0006-0000-0000-000040000000}">
      <text>
        <r>
          <rPr>
            <sz val="8"/>
            <color indexed="81"/>
            <rFont val="Tahoma"/>
            <family val="2"/>
          </rPr>
          <t>Tons of hay harvested per year x 
% storage loss  x hay value per ton</t>
        </r>
      </text>
    </comment>
    <comment ref="C61" authorId="1" shapeId="0" xr:uid="{00000000-0006-0000-0000-000041000000}">
      <text>
        <r>
          <rPr>
            <sz val="8"/>
            <color indexed="81"/>
            <rFont val="Tahoma"/>
            <family val="2"/>
          </rPr>
          <t>Tons of hay harvested per 
year minus storage loss</t>
        </r>
      </text>
    </comment>
    <comment ref="D61" authorId="1" shapeId="0" xr:uid="{00000000-0006-0000-0000-000042000000}">
      <text>
        <r>
          <rPr>
            <sz val="8"/>
            <color indexed="81"/>
            <rFont val="Tahoma"/>
            <family val="2"/>
          </rPr>
          <t>Tons of hay harvested per 
year minus storage loss</t>
        </r>
      </text>
    </comment>
    <comment ref="E61" authorId="1" shapeId="0" xr:uid="{00000000-0006-0000-0000-000043000000}">
      <text>
        <r>
          <rPr>
            <sz val="8"/>
            <color indexed="81"/>
            <rFont val="Tahoma"/>
            <family val="2"/>
          </rPr>
          <t>Tons of hay harvested per 
year minus storage loss</t>
        </r>
      </text>
    </comment>
    <comment ref="F61" authorId="1" shapeId="0" xr:uid="{00000000-0006-0000-0000-000044000000}">
      <text>
        <r>
          <rPr>
            <sz val="8"/>
            <color indexed="81"/>
            <rFont val="Tahoma"/>
            <family val="2"/>
          </rPr>
          <t>Tons of hay harvested per 
year minus storage loss</t>
        </r>
      </text>
    </comment>
    <comment ref="G61" authorId="1" shapeId="0" xr:uid="{00000000-0006-0000-0000-000045000000}">
      <text>
        <r>
          <rPr>
            <sz val="8"/>
            <color indexed="81"/>
            <rFont val="Tahoma"/>
            <family val="2"/>
          </rPr>
          <t>Tons of hay harvested per 
year minus storage loss</t>
        </r>
      </text>
    </comment>
    <comment ref="H61" authorId="1" shapeId="0" xr:uid="{00000000-0006-0000-0000-000046000000}">
      <text>
        <r>
          <rPr>
            <sz val="8"/>
            <color indexed="81"/>
            <rFont val="Tahoma"/>
            <family val="2"/>
          </rPr>
          <t>Tons of hay harvested per 
year minus storage loss</t>
        </r>
      </text>
    </comment>
    <comment ref="I61" authorId="1" shapeId="0" xr:uid="{00000000-0006-0000-0000-000047000000}">
      <text>
        <r>
          <rPr>
            <sz val="8"/>
            <color indexed="81"/>
            <rFont val="Tahoma"/>
            <family val="2"/>
          </rPr>
          <t>Tons of hay harvested per 
year minus storage loss</t>
        </r>
      </text>
    </comment>
    <comment ref="J61" authorId="1" shapeId="0" xr:uid="{00000000-0006-0000-0000-000048000000}">
      <text>
        <r>
          <rPr>
            <sz val="8"/>
            <color indexed="81"/>
            <rFont val="Tahoma"/>
            <family val="2"/>
          </rPr>
          <t>Tons of hay harvested per 
year minus storage loss</t>
        </r>
      </text>
    </comment>
    <comment ref="C62" authorId="1" shapeId="0" xr:uid="{00000000-0006-0000-0000-000049000000}">
      <text>
        <r>
          <rPr>
            <sz val="8"/>
            <color indexed="81"/>
            <rFont val="Tahoma"/>
            <family val="2"/>
          </rPr>
          <t>Total cost for storage divided by tons 
of hay available for feeding or selling</t>
        </r>
      </text>
    </comment>
    <comment ref="D62" authorId="1" shapeId="0" xr:uid="{00000000-0006-0000-0000-00004A000000}">
      <text>
        <r>
          <rPr>
            <sz val="8"/>
            <color indexed="81"/>
            <rFont val="Tahoma"/>
            <family val="2"/>
          </rPr>
          <t>Total cost for storage divided by tons 
of hay available for feeding or selling</t>
        </r>
      </text>
    </comment>
    <comment ref="E62" authorId="1" shapeId="0" xr:uid="{00000000-0006-0000-0000-00004B000000}">
      <text>
        <r>
          <rPr>
            <sz val="8"/>
            <color indexed="81"/>
            <rFont val="Tahoma"/>
            <family val="2"/>
          </rPr>
          <t>Total cost for storage divided by tons 
of hay available for feeding or selling</t>
        </r>
      </text>
    </comment>
    <comment ref="F62" authorId="1" shapeId="0" xr:uid="{00000000-0006-0000-0000-00004C000000}">
      <text>
        <r>
          <rPr>
            <sz val="8"/>
            <color indexed="81"/>
            <rFont val="Tahoma"/>
            <family val="2"/>
          </rPr>
          <t>Total cost for storage divided by tons 
of hay available for feeding or selling</t>
        </r>
      </text>
    </comment>
    <comment ref="G62" authorId="1" shapeId="0" xr:uid="{00000000-0006-0000-0000-00004D000000}">
      <text>
        <r>
          <rPr>
            <sz val="8"/>
            <color indexed="81"/>
            <rFont val="Tahoma"/>
            <family val="2"/>
          </rPr>
          <t>Total cost for storage divided by tons 
of hay available for feeding or selling</t>
        </r>
      </text>
    </comment>
    <comment ref="H62" authorId="1" shapeId="0" xr:uid="{00000000-0006-0000-0000-00004E000000}">
      <text>
        <r>
          <rPr>
            <sz val="8"/>
            <color indexed="81"/>
            <rFont val="Tahoma"/>
            <family val="2"/>
          </rPr>
          <t>Total cost for storage divided by tons 
of hay available for feeding or selling</t>
        </r>
      </text>
    </comment>
    <comment ref="I62" authorId="1" shapeId="0" xr:uid="{00000000-0006-0000-0000-00004F000000}">
      <text>
        <r>
          <rPr>
            <sz val="8"/>
            <color indexed="81"/>
            <rFont val="Tahoma"/>
            <family val="2"/>
          </rPr>
          <t>Total cost for storage divided by tons 
of hay available for feeding or selling</t>
        </r>
      </text>
    </comment>
    <comment ref="J62" authorId="1" shapeId="0" xr:uid="{00000000-0006-0000-0000-000050000000}">
      <text>
        <r>
          <rPr>
            <sz val="8"/>
            <color indexed="81"/>
            <rFont val="Tahoma"/>
            <family val="2"/>
          </rPr>
          <t>Total cost for storage divided by tons 
of hay available for feeding or selling</t>
        </r>
      </text>
    </comment>
    <comment ref="C63" authorId="1" shapeId="0" xr:uid="{00000000-0006-0000-0000-000051000000}">
      <text>
        <r>
          <rPr>
            <sz val="8"/>
            <color indexed="81"/>
            <rFont val="Tahoma"/>
            <family val="2"/>
          </rPr>
          <t>Tons of hay available to feed x 
value of hay per ton, minus 
storage costs</t>
        </r>
      </text>
    </comment>
    <comment ref="D63" authorId="1" shapeId="0" xr:uid="{00000000-0006-0000-0000-000052000000}">
      <text>
        <r>
          <rPr>
            <sz val="8"/>
            <color indexed="81"/>
            <rFont val="Tahoma"/>
            <family val="2"/>
          </rPr>
          <t>Tons of hay available to feed x 
value of hay per ton, minus 
storage costs</t>
        </r>
      </text>
    </comment>
    <comment ref="E63" authorId="1" shapeId="0" xr:uid="{00000000-0006-0000-0000-000053000000}">
      <text>
        <r>
          <rPr>
            <sz val="8"/>
            <color indexed="81"/>
            <rFont val="Tahoma"/>
            <family val="2"/>
          </rPr>
          <t>Tons of hay available to feed x 
value of hay per ton, minus 
storage costs</t>
        </r>
      </text>
    </comment>
    <comment ref="F63" authorId="1" shapeId="0" xr:uid="{00000000-0006-0000-0000-000054000000}">
      <text>
        <r>
          <rPr>
            <sz val="8"/>
            <color indexed="81"/>
            <rFont val="Tahoma"/>
            <family val="2"/>
          </rPr>
          <t>Tons of hay available to feed x 
value of hay per ton, minus 
storage costs</t>
        </r>
      </text>
    </comment>
    <comment ref="G63" authorId="1" shapeId="0" xr:uid="{00000000-0006-0000-0000-000055000000}">
      <text>
        <r>
          <rPr>
            <sz val="8"/>
            <color indexed="81"/>
            <rFont val="Tahoma"/>
            <family val="2"/>
          </rPr>
          <t>Tons of hay available to feed x 
value of hay per ton, minus 
storage costs</t>
        </r>
      </text>
    </comment>
    <comment ref="H63" authorId="1" shapeId="0" xr:uid="{00000000-0006-0000-0000-000056000000}">
      <text>
        <r>
          <rPr>
            <sz val="8"/>
            <color indexed="81"/>
            <rFont val="Tahoma"/>
            <family val="2"/>
          </rPr>
          <t>Tons of hay available to feed x 
value of hay per ton, minus 
storage costs</t>
        </r>
      </text>
    </comment>
    <comment ref="I63" authorId="1" shapeId="0" xr:uid="{00000000-0006-0000-0000-000057000000}">
      <text>
        <r>
          <rPr>
            <sz val="8"/>
            <color indexed="81"/>
            <rFont val="Tahoma"/>
            <family val="2"/>
          </rPr>
          <t>Tons of hay available to feed x 
value of hay per ton, minus 
storage costs</t>
        </r>
      </text>
    </comment>
    <comment ref="J63" authorId="1" shapeId="0" xr:uid="{00000000-0006-0000-0000-000058000000}">
      <text>
        <r>
          <rPr>
            <sz val="8"/>
            <color indexed="81"/>
            <rFont val="Tahoma"/>
            <family val="2"/>
          </rPr>
          <t>Tons of hay available to feed x 
value of hay per ton, minus 
storage costs</t>
        </r>
      </text>
    </comment>
    <comment ref="C66" authorId="1" shapeId="0" xr:uid="{00000000-0006-0000-0000-000059000000}">
      <text>
        <r>
          <rPr>
            <sz val="8"/>
            <color indexed="81"/>
            <rFont val="Tahoma"/>
            <family val="2"/>
          </rPr>
          <t>Storage cost plus production 
cost per ton of hay harvested, 
x tons of hay needed divided 
by (1 - % storage loss)</t>
        </r>
      </text>
    </comment>
    <comment ref="D66" authorId="1" shapeId="0" xr:uid="{00000000-0006-0000-0000-00005A000000}">
      <text>
        <r>
          <rPr>
            <sz val="8"/>
            <color indexed="81"/>
            <rFont val="Tahoma"/>
            <family val="2"/>
          </rPr>
          <t>Storage cost plus production 
cost per ton of hay harvested, 
x tons of hay needed divided 
by (1 - % storage loss)</t>
        </r>
      </text>
    </comment>
    <comment ref="E66" authorId="1" shapeId="0" xr:uid="{00000000-0006-0000-0000-00005B000000}">
      <text>
        <r>
          <rPr>
            <sz val="8"/>
            <color indexed="81"/>
            <rFont val="Tahoma"/>
            <family val="2"/>
          </rPr>
          <t>Storage cost plus production 
cost per ton of hay harvested, 
x tons of hay needed divided 
by (1 - % storage loss)</t>
        </r>
      </text>
    </comment>
    <comment ref="F66" authorId="1" shapeId="0" xr:uid="{00000000-0006-0000-0000-00005C000000}">
      <text>
        <r>
          <rPr>
            <sz val="8"/>
            <color indexed="81"/>
            <rFont val="Tahoma"/>
            <family val="2"/>
          </rPr>
          <t>Storage cost plus production 
cost per ton of hay harvested, 
x tons of hay needed divided 
by (1 - % storage loss)</t>
        </r>
      </text>
    </comment>
    <comment ref="G66" authorId="1" shapeId="0" xr:uid="{00000000-0006-0000-0000-00005D000000}">
      <text>
        <r>
          <rPr>
            <sz val="8"/>
            <color indexed="81"/>
            <rFont val="Tahoma"/>
            <family val="2"/>
          </rPr>
          <t>Storage cost plus production 
cost per ton of hay harvested, 
x tons of hay needed divided 
by (1 - % storage loss)</t>
        </r>
      </text>
    </comment>
    <comment ref="H66" authorId="1" shapeId="0" xr:uid="{00000000-0006-0000-0000-00005E000000}">
      <text>
        <r>
          <rPr>
            <sz val="8"/>
            <color indexed="81"/>
            <rFont val="Tahoma"/>
            <family val="2"/>
          </rPr>
          <t>Storage cost plus production 
cost per ton of hay harvested, 
x tons of hay needed divided 
by (1 - % storage loss)</t>
        </r>
      </text>
    </comment>
    <comment ref="I66" authorId="1" shapeId="0" xr:uid="{00000000-0006-0000-0000-00005F000000}">
      <text>
        <r>
          <rPr>
            <sz val="8"/>
            <color indexed="81"/>
            <rFont val="Tahoma"/>
            <family val="2"/>
          </rPr>
          <t>Storage cost plus production 
cost per ton of hay harvested, 
x tons of hay needed divided 
by (1 - % storage loss)</t>
        </r>
      </text>
    </comment>
    <comment ref="J66" authorId="1" shapeId="0" xr:uid="{00000000-0006-0000-0000-000060000000}">
      <text>
        <r>
          <rPr>
            <sz val="8"/>
            <color indexed="81"/>
            <rFont val="Tahoma"/>
            <family val="2"/>
          </rPr>
          <t>Storage cost plus production 
cost per ton of hay harvested, 
x tons of hay needed divided 
by (1 - % storage loss)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Economics Department</author>
    <author>William Edwards</author>
  </authors>
  <commentList>
    <comment ref="A5" authorId="0" shapeId="0" xr:uid="{00000000-0006-0000-0100-000001000000}">
      <text>
        <r>
          <rPr>
            <sz val="8"/>
            <color indexed="81"/>
            <rFont val="Tahoma"/>
            <family val="2"/>
          </rPr>
          <t>Place the cursor over cells with red triangles to read comments.</t>
        </r>
      </text>
    </comment>
    <comment ref="B10" authorId="1" shapeId="0" xr:uid="{00000000-0006-0000-0100-000002000000}">
      <text>
        <r>
          <rPr>
            <sz val="8"/>
            <color indexed="81"/>
            <rFont val="Tahoma"/>
            <family val="2"/>
          </rPr>
          <t>Tons harvested per acre per 
year, total for all cuttings.</t>
        </r>
      </text>
    </comment>
    <comment ref="B14" authorId="1" shapeId="0" xr:uid="{00000000-0006-0000-0100-000003000000}">
      <text>
        <r>
          <rPr>
            <sz val="8"/>
            <color indexed="81"/>
            <rFont val="Tahoma"/>
            <family val="2"/>
          </rPr>
          <t>Tons needed for feed needs or to sell.</t>
        </r>
      </text>
    </comment>
    <comment ref="C45" authorId="1" shapeId="0" xr:uid="{00000000-0006-0000-0100-000004000000}">
      <text>
        <r>
          <rPr>
            <sz val="8"/>
            <color indexed="81"/>
            <rFont val="Tahoma"/>
            <family val="2"/>
          </rPr>
          <t>Acres harvested x yield per acre</t>
        </r>
      </text>
    </comment>
    <comment ref="D45" authorId="1" shapeId="0" xr:uid="{00000000-0006-0000-0100-000005000000}">
      <text>
        <r>
          <rPr>
            <sz val="8"/>
            <color indexed="81"/>
            <rFont val="Tahoma"/>
            <family val="2"/>
          </rPr>
          <t>Acres harvested x yield per acre</t>
        </r>
      </text>
    </comment>
    <comment ref="E45" authorId="1" shapeId="0" xr:uid="{00000000-0006-0000-0100-000006000000}">
      <text>
        <r>
          <rPr>
            <sz val="8"/>
            <color indexed="81"/>
            <rFont val="Tahoma"/>
            <family val="2"/>
          </rPr>
          <t>Acres harvested x yield per acre</t>
        </r>
      </text>
    </comment>
    <comment ref="F45" authorId="1" shapeId="0" xr:uid="{00000000-0006-0000-0100-000007000000}">
      <text>
        <r>
          <rPr>
            <sz val="8"/>
            <color indexed="81"/>
            <rFont val="Tahoma"/>
            <family val="2"/>
          </rPr>
          <t>Acres harvested x yield per acre</t>
        </r>
      </text>
    </comment>
    <comment ref="G45" authorId="1" shapeId="0" xr:uid="{00000000-0006-0000-0100-000008000000}">
      <text>
        <r>
          <rPr>
            <sz val="8"/>
            <color indexed="81"/>
            <rFont val="Tahoma"/>
            <family val="2"/>
          </rPr>
          <t>Acres harvested x yield per acre</t>
        </r>
      </text>
    </comment>
    <comment ref="H45" authorId="1" shapeId="0" xr:uid="{00000000-0006-0000-0100-000009000000}">
      <text>
        <r>
          <rPr>
            <sz val="8"/>
            <color indexed="81"/>
            <rFont val="Tahoma"/>
            <family val="2"/>
          </rPr>
          <t>Acres harvested x yield per acre</t>
        </r>
      </text>
    </comment>
    <comment ref="I45" authorId="1" shapeId="0" xr:uid="{00000000-0006-0000-0100-00000A000000}">
      <text>
        <r>
          <rPr>
            <sz val="8"/>
            <color indexed="81"/>
            <rFont val="Tahoma"/>
            <family val="2"/>
          </rPr>
          <t>Acres harvested x yield per acre</t>
        </r>
      </text>
    </comment>
    <comment ref="J45" authorId="1" shapeId="0" xr:uid="{00000000-0006-0000-0100-00000B000000}">
      <text>
        <r>
          <rPr>
            <sz val="8"/>
            <color indexed="81"/>
            <rFont val="Tahoma"/>
            <family val="2"/>
          </rPr>
          <t>Acres harvested x yield per acre</t>
        </r>
      </text>
    </comment>
    <comment ref="C47" authorId="1" shapeId="0" xr:uid="{00000000-0006-0000-0100-00000C000000}">
      <text>
        <r>
          <rPr>
            <sz val="8"/>
            <color indexed="81"/>
            <rFont val="Tahoma"/>
            <family val="2"/>
          </rPr>
          <t>Tons harvested divided by weight per ton</t>
        </r>
      </text>
    </comment>
    <comment ref="D47" authorId="1" shapeId="0" xr:uid="{00000000-0006-0000-0100-00000D000000}">
      <text>
        <r>
          <rPr>
            <sz val="8"/>
            <color indexed="81"/>
            <rFont val="Tahoma"/>
            <family val="2"/>
          </rPr>
          <t>Tons harvested divided by weight per ton</t>
        </r>
      </text>
    </comment>
    <comment ref="E47" authorId="1" shapeId="0" xr:uid="{00000000-0006-0000-0100-00000E000000}">
      <text>
        <r>
          <rPr>
            <sz val="8"/>
            <color indexed="81"/>
            <rFont val="Tahoma"/>
            <family val="2"/>
          </rPr>
          <t>Tons harvested divided by weight per ton</t>
        </r>
      </text>
    </comment>
    <comment ref="F47" authorId="1" shapeId="0" xr:uid="{00000000-0006-0000-0100-00000F000000}">
      <text>
        <r>
          <rPr>
            <sz val="8"/>
            <color indexed="81"/>
            <rFont val="Tahoma"/>
            <family val="2"/>
          </rPr>
          <t>Tons harvested divided by weight per ton</t>
        </r>
      </text>
    </comment>
    <comment ref="G47" authorId="1" shapeId="0" xr:uid="{00000000-0006-0000-0100-000010000000}">
      <text>
        <r>
          <rPr>
            <sz val="8"/>
            <color indexed="81"/>
            <rFont val="Tahoma"/>
            <family val="2"/>
          </rPr>
          <t>Tons harvested divided by weight per ton</t>
        </r>
      </text>
    </comment>
    <comment ref="H47" authorId="1" shapeId="0" xr:uid="{00000000-0006-0000-0100-000011000000}">
      <text>
        <r>
          <rPr>
            <sz val="8"/>
            <color indexed="81"/>
            <rFont val="Tahoma"/>
            <family val="2"/>
          </rPr>
          <t>Tons harvested divided by weight per ton</t>
        </r>
      </text>
    </comment>
    <comment ref="I47" authorId="1" shapeId="0" xr:uid="{00000000-0006-0000-0100-000012000000}">
      <text>
        <r>
          <rPr>
            <sz val="8"/>
            <color indexed="81"/>
            <rFont val="Tahoma"/>
            <family val="2"/>
          </rPr>
          <t>Tons harvested divided by weight per ton</t>
        </r>
      </text>
    </comment>
    <comment ref="J47" authorId="1" shapeId="0" xr:uid="{00000000-0006-0000-0100-000013000000}">
      <text>
        <r>
          <rPr>
            <sz val="8"/>
            <color indexed="81"/>
            <rFont val="Tahoma"/>
            <family val="2"/>
          </rPr>
          <t>Tons harvested divided by weight per ton</t>
        </r>
      </text>
    </comment>
    <comment ref="C48" authorId="1" shapeId="0" xr:uid="{00000000-0006-0000-0100-000014000000}">
      <text>
        <r>
          <rPr>
            <sz val="8"/>
            <color indexed="81"/>
            <rFont val="Tahoma"/>
            <family val="2"/>
          </rPr>
          <t>Width x length (or diameter) of bale, x 
no. of bales, divided by no. of layers, 
plus 5% for edges</t>
        </r>
      </text>
    </comment>
    <comment ref="D48" authorId="1" shapeId="0" xr:uid="{00000000-0006-0000-0100-000015000000}">
      <text>
        <r>
          <rPr>
            <sz val="8"/>
            <color indexed="81"/>
            <rFont val="Tahoma"/>
            <family val="2"/>
          </rPr>
          <t>Width x length (or diameter) of bale, x 
no. of bales, divided by no. of layers, 
plus 5% for edges</t>
        </r>
      </text>
    </comment>
    <comment ref="E48" authorId="1" shapeId="0" xr:uid="{00000000-0006-0000-0100-000016000000}">
      <text>
        <r>
          <rPr>
            <sz val="8"/>
            <color indexed="81"/>
            <rFont val="Tahoma"/>
            <family val="2"/>
          </rPr>
          <t>Width x length (or diameter) of bale, x 
no. of bales, divided by no. of layers, 
plus 5% for edges</t>
        </r>
      </text>
    </comment>
    <comment ref="F48" authorId="1" shapeId="0" xr:uid="{00000000-0006-0000-0100-000017000000}">
      <text>
        <r>
          <rPr>
            <sz val="8"/>
            <color indexed="81"/>
            <rFont val="Tahoma"/>
            <family val="2"/>
          </rPr>
          <t>Width x length (or diameter) of bale, x 
no. of bales, divided by no. of layers, 
plus 5% for edges</t>
        </r>
      </text>
    </comment>
    <comment ref="G48" authorId="1" shapeId="0" xr:uid="{00000000-0006-0000-0100-000018000000}">
      <text>
        <r>
          <rPr>
            <sz val="8"/>
            <color indexed="81"/>
            <rFont val="Tahoma"/>
            <family val="2"/>
          </rPr>
          <t>Width x length (or diameter) of bale, x 
no. of bales, divided by no. of layers, 
plus 5% for edges</t>
        </r>
      </text>
    </comment>
    <comment ref="H48" authorId="1" shapeId="0" xr:uid="{00000000-0006-0000-0100-000019000000}">
      <text>
        <r>
          <rPr>
            <sz val="8"/>
            <color indexed="81"/>
            <rFont val="Tahoma"/>
            <family val="2"/>
          </rPr>
          <t>Width x length (or diameter) of bale, x 
no. of bales, divided by no. of layers, 
plus 5% for edges</t>
        </r>
      </text>
    </comment>
    <comment ref="I48" authorId="1" shapeId="0" xr:uid="{00000000-0006-0000-0100-00001A000000}">
      <text>
        <r>
          <rPr>
            <sz val="8"/>
            <color indexed="81"/>
            <rFont val="Tahoma"/>
            <family val="2"/>
          </rPr>
          <t>Width x length (or diameter) of bale, x 
no. of bales, divided by no. of layers, 
plus 5% for edges</t>
        </r>
      </text>
    </comment>
    <comment ref="J48" authorId="1" shapeId="0" xr:uid="{00000000-0006-0000-0100-00001B000000}">
      <text>
        <r>
          <rPr>
            <sz val="8"/>
            <color indexed="81"/>
            <rFont val="Tahoma"/>
            <family val="2"/>
          </rPr>
          <t>Width x length (or diameter) of bale, x 
no. of bales, divided by no. of layers, 
plus 5% for edges</t>
        </r>
      </text>
    </comment>
    <comment ref="H49" authorId="1" shapeId="0" xr:uid="{00000000-0006-0000-0100-00001C000000}">
      <text>
        <r>
          <rPr>
            <sz val="8"/>
            <color indexed="81"/>
            <rFont val="Tahoma"/>
            <family val="2"/>
          </rPr>
          <t>Construction cost per square foot x 
square feet needed for storage</t>
        </r>
      </text>
    </comment>
    <comment ref="I49" authorId="1" shapeId="0" xr:uid="{00000000-0006-0000-0100-00001D000000}">
      <text>
        <r>
          <rPr>
            <sz val="8"/>
            <color indexed="81"/>
            <rFont val="Tahoma"/>
            <family val="2"/>
          </rPr>
          <t>Construction cost per square foot x 
square feet needed for storage</t>
        </r>
      </text>
    </comment>
    <comment ref="D50" authorId="1" shapeId="0" xr:uid="{00000000-0006-0000-0100-00001E000000}">
      <text>
        <r>
          <rPr>
            <sz val="8"/>
            <color indexed="81"/>
            <rFont val="Tahoma"/>
            <family val="2"/>
          </rPr>
          <t>Cost per square foot for gravel or pallets x 
square feet needed for storage</t>
        </r>
      </text>
    </comment>
    <comment ref="F50" authorId="1" shapeId="0" xr:uid="{00000000-0006-0000-0100-00001F000000}">
      <text>
        <r>
          <rPr>
            <sz val="8"/>
            <color indexed="81"/>
            <rFont val="Tahoma"/>
            <family val="2"/>
          </rPr>
          <t>Cost per square foot for gravel or pallets x 
square feet needed for storage</t>
        </r>
      </text>
    </comment>
    <comment ref="G50" authorId="1" shapeId="0" xr:uid="{00000000-0006-0000-0100-000020000000}">
      <text>
        <r>
          <rPr>
            <sz val="8"/>
            <color indexed="81"/>
            <rFont val="Tahoma"/>
            <family val="2"/>
          </rPr>
          <t>Cost per square foot for gravel or pallets x 
square feet needed for storage</t>
        </r>
      </text>
    </comment>
    <comment ref="H52" authorId="1" shapeId="0" xr:uid="{00000000-0006-0000-0100-000021000000}">
      <text>
        <r>
          <rPr>
            <sz val="8"/>
            <color indexed="81"/>
            <rFont val="Tahoma"/>
            <family val="2"/>
          </rPr>
          <t>Cost for depreciation, interest, 
repairs and maintenance, taxes 
and insurance</t>
        </r>
      </text>
    </comment>
    <comment ref="I52" authorId="1" shapeId="0" xr:uid="{00000000-0006-0000-0100-000022000000}">
      <text>
        <r>
          <rPr>
            <sz val="8"/>
            <color indexed="81"/>
            <rFont val="Tahoma"/>
            <family val="2"/>
          </rPr>
          <t>Cost for depreciation, interest, 
repairs and maintenance, taxes 
and insurance</t>
        </r>
      </text>
    </comment>
    <comment ref="J52" authorId="1" shapeId="0" xr:uid="{00000000-0006-0000-0100-000023000000}">
      <text>
        <r>
          <rPr>
            <sz val="8"/>
            <color indexed="81"/>
            <rFont val="Tahoma"/>
            <family val="2"/>
          </rPr>
          <t>Cost for depreciation, interest, 
repairs and maintenance, taxes 
and insurance</t>
        </r>
      </text>
    </comment>
    <comment ref="D53" authorId="1" shapeId="0" xr:uid="{00000000-0006-0000-0100-000024000000}">
      <text>
        <r>
          <rPr>
            <sz val="8"/>
            <color indexed="81"/>
            <rFont val="Tahoma"/>
            <family val="2"/>
          </rPr>
          <t>Depreciation and interest 
on gravel or pallets</t>
        </r>
      </text>
    </comment>
    <comment ref="F53" authorId="1" shapeId="0" xr:uid="{00000000-0006-0000-0100-000025000000}">
      <text>
        <r>
          <rPr>
            <sz val="8"/>
            <color indexed="81"/>
            <rFont val="Tahoma"/>
            <family val="2"/>
          </rPr>
          <t>Depreciation and interest 
on gravel or pallets</t>
        </r>
      </text>
    </comment>
    <comment ref="G53" authorId="1" shapeId="0" xr:uid="{00000000-0006-0000-0100-000026000000}">
      <text>
        <r>
          <rPr>
            <sz val="8"/>
            <color indexed="81"/>
            <rFont val="Tahoma"/>
            <family val="2"/>
          </rPr>
          <t>Depreciation and interest 
on gravel or pallets</t>
        </r>
      </text>
    </comment>
    <comment ref="C54" authorId="1" shapeId="0" xr:uid="{00000000-0006-0000-0100-000027000000}">
      <text>
        <r>
          <rPr>
            <sz val="8"/>
            <color indexed="81"/>
            <rFont val="Tahoma"/>
            <family val="2"/>
          </rPr>
          <t>Labor for storing bales x 
labor value per hour</t>
        </r>
      </text>
    </comment>
    <comment ref="D54" authorId="1" shapeId="0" xr:uid="{00000000-0006-0000-0100-000028000000}">
      <text>
        <r>
          <rPr>
            <sz val="8"/>
            <color indexed="81"/>
            <rFont val="Tahoma"/>
            <family val="2"/>
          </rPr>
          <t>Labor for storing bales x 
labor value per hour</t>
        </r>
      </text>
    </comment>
    <comment ref="E54" authorId="1" shapeId="0" xr:uid="{00000000-0006-0000-0100-000029000000}">
      <text>
        <r>
          <rPr>
            <sz val="8"/>
            <color indexed="81"/>
            <rFont val="Tahoma"/>
            <family val="2"/>
          </rPr>
          <t>Labor for storing bales x 
labor value per hour</t>
        </r>
      </text>
    </comment>
    <comment ref="F54" authorId="1" shapeId="0" xr:uid="{00000000-0006-0000-0100-00002A000000}">
      <text>
        <r>
          <rPr>
            <sz val="8"/>
            <color indexed="81"/>
            <rFont val="Tahoma"/>
            <family val="2"/>
          </rPr>
          <t>Labor for storing bales x 
labor value per hour</t>
        </r>
      </text>
    </comment>
    <comment ref="G54" authorId="1" shapeId="0" xr:uid="{00000000-0006-0000-0100-00002B000000}">
      <text>
        <r>
          <rPr>
            <sz val="8"/>
            <color indexed="81"/>
            <rFont val="Tahoma"/>
            <family val="2"/>
          </rPr>
          <t>Labor for storing bales x 
labor value per hour</t>
        </r>
      </text>
    </comment>
    <comment ref="H54" authorId="1" shapeId="0" xr:uid="{00000000-0006-0000-0100-00002C000000}">
      <text>
        <r>
          <rPr>
            <sz val="8"/>
            <color indexed="81"/>
            <rFont val="Tahoma"/>
            <family val="2"/>
          </rPr>
          <t>Labor for storing bales x 
labor value per hour</t>
        </r>
      </text>
    </comment>
    <comment ref="I54" authorId="1" shapeId="0" xr:uid="{00000000-0006-0000-0100-00002D000000}">
      <text>
        <r>
          <rPr>
            <sz val="8"/>
            <color indexed="81"/>
            <rFont val="Tahoma"/>
            <family val="2"/>
          </rPr>
          <t>Labor for storing bales x 
labor value per hour</t>
        </r>
      </text>
    </comment>
    <comment ref="J54" authorId="1" shapeId="0" xr:uid="{00000000-0006-0000-0100-00002E000000}">
      <text>
        <r>
          <rPr>
            <sz val="8"/>
            <color indexed="81"/>
            <rFont val="Tahoma"/>
            <family val="2"/>
          </rPr>
          <t>Labor for storing bales x 
labor value per hour</t>
        </r>
      </text>
    </comment>
    <comment ref="C55" authorId="1" shapeId="0" xr:uid="{00000000-0006-0000-0100-00002F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D55" authorId="1" shapeId="0" xr:uid="{00000000-0006-0000-0100-000030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E55" authorId="1" shapeId="0" xr:uid="{00000000-0006-0000-0100-000031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F55" authorId="1" shapeId="0" xr:uid="{00000000-0006-0000-0100-000032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G55" authorId="1" shapeId="0" xr:uid="{00000000-0006-0000-0100-000033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H55" authorId="1" shapeId="0" xr:uid="{00000000-0006-0000-0100-000034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I55" authorId="1" shapeId="0" xr:uid="{00000000-0006-0000-0100-000035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J55" authorId="1" shapeId="0" xr:uid="{00000000-0006-0000-0100-000036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D56" authorId="1" shapeId="0" xr:uid="{00000000-0006-0000-0100-000037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G56" authorId="1" shapeId="0" xr:uid="{00000000-0006-0000-0100-000038000000}">
      <text>
        <r>
          <rPr>
            <sz val="8"/>
            <color indexed="81"/>
            <rFont val="Tahoma"/>
            <family val="2"/>
          </rPr>
          <t>Cost of covering per square foot x 
square feet needed (including sides), 
or cost of plastic wraps</t>
        </r>
      </text>
    </comment>
    <comment ref="C58" authorId="1" shapeId="0" xr:uid="{00000000-0006-0000-0100-000039000000}">
      <text>
        <r>
          <rPr>
            <sz val="8"/>
            <color indexed="81"/>
            <rFont val="Tahoma"/>
            <family val="2"/>
          </rPr>
          <t>Tons of hay harvested per year x 
% storage loss  x hay value per ton</t>
        </r>
      </text>
    </comment>
    <comment ref="D58" authorId="1" shapeId="0" xr:uid="{00000000-0006-0000-0100-00003A000000}">
      <text>
        <r>
          <rPr>
            <sz val="8"/>
            <color indexed="81"/>
            <rFont val="Tahoma"/>
            <family val="2"/>
          </rPr>
          <t>Tons of hay harvested per year x 
% storage loss  x hay value per ton</t>
        </r>
      </text>
    </comment>
    <comment ref="E58" authorId="1" shapeId="0" xr:uid="{00000000-0006-0000-0100-00003B000000}">
      <text>
        <r>
          <rPr>
            <sz val="8"/>
            <color indexed="81"/>
            <rFont val="Tahoma"/>
            <family val="2"/>
          </rPr>
          <t>Tons of hay harvested per year x 
% storage loss  x hay value per ton</t>
        </r>
      </text>
    </comment>
    <comment ref="F58" authorId="1" shapeId="0" xr:uid="{00000000-0006-0000-0100-00003C000000}">
      <text>
        <r>
          <rPr>
            <sz val="8"/>
            <color indexed="81"/>
            <rFont val="Tahoma"/>
            <family val="2"/>
          </rPr>
          <t>Tons of hay harvested per year x 
% storage loss  x hay value per ton</t>
        </r>
      </text>
    </comment>
    <comment ref="G58" authorId="1" shapeId="0" xr:uid="{00000000-0006-0000-0100-00003D000000}">
      <text>
        <r>
          <rPr>
            <sz val="8"/>
            <color indexed="81"/>
            <rFont val="Tahoma"/>
            <family val="2"/>
          </rPr>
          <t>Tons of hay harvested per year x 
% storage loss  x hay value per ton</t>
        </r>
      </text>
    </comment>
    <comment ref="H58" authorId="1" shapeId="0" xr:uid="{00000000-0006-0000-0100-00003E000000}">
      <text>
        <r>
          <rPr>
            <sz val="8"/>
            <color indexed="81"/>
            <rFont val="Tahoma"/>
            <family val="2"/>
          </rPr>
          <t>Tons of hay harvested per year x 
% storage loss  x hay value per ton</t>
        </r>
      </text>
    </comment>
    <comment ref="I58" authorId="1" shapeId="0" xr:uid="{00000000-0006-0000-0100-00003F000000}">
      <text>
        <r>
          <rPr>
            <sz val="8"/>
            <color indexed="81"/>
            <rFont val="Tahoma"/>
            <family val="2"/>
          </rPr>
          <t>Tons of hay harvested per year x 
% storage loss  x hay value per ton</t>
        </r>
      </text>
    </comment>
    <comment ref="J58" authorId="1" shapeId="0" xr:uid="{00000000-0006-0000-0100-000040000000}">
      <text>
        <r>
          <rPr>
            <sz val="8"/>
            <color indexed="81"/>
            <rFont val="Tahoma"/>
            <family val="2"/>
          </rPr>
          <t>Tons of hay harvested per year x 
% storage loss  x hay value per ton</t>
        </r>
      </text>
    </comment>
    <comment ref="C61" authorId="1" shapeId="0" xr:uid="{00000000-0006-0000-0100-000041000000}">
      <text>
        <r>
          <rPr>
            <sz val="8"/>
            <color indexed="81"/>
            <rFont val="Tahoma"/>
            <family val="2"/>
          </rPr>
          <t>Tons of hay harvested per 
year minus storage loss</t>
        </r>
      </text>
    </comment>
    <comment ref="D61" authorId="1" shapeId="0" xr:uid="{00000000-0006-0000-0100-000042000000}">
      <text>
        <r>
          <rPr>
            <sz val="8"/>
            <color indexed="81"/>
            <rFont val="Tahoma"/>
            <family val="2"/>
          </rPr>
          <t>Tons of hay harvested per 
year minus storage loss</t>
        </r>
      </text>
    </comment>
    <comment ref="E61" authorId="1" shapeId="0" xr:uid="{00000000-0006-0000-0100-000043000000}">
      <text>
        <r>
          <rPr>
            <sz val="8"/>
            <color indexed="81"/>
            <rFont val="Tahoma"/>
            <family val="2"/>
          </rPr>
          <t>Tons of hay harvested per 
year minus storage loss</t>
        </r>
      </text>
    </comment>
    <comment ref="F61" authorId="1" shapeId="0" xr:uid="{00000000-0006-0000-0100-000044000000}">
      <text>
        <r>
          <rPr>
            <sz val="8"/>
            <color indexed="81"/>
            <rFont val="Tahoma"/>
            <family val="2"/>
          </rPr>
          <t>Tons of hay harvested per 
year minus storage loss</t>
        </r>
      </text>
    </comment>
    <comment ref="G61" authorId="1" shapeId="0" xr:uid="{00000000-0006-0000-0100-000045000000}">
      <text>
        <r>
          <rPr>
            <sz val="8"/>
            <color indexed="81"/>
            <rFont val="Tahoma"/>
            <family val="2"/>
          </rPr>
          <t>Tons of hay harvested per 
year minus storage loss</t>
        </r>
      </text>
    </comment>
    <comment ref="H61" authorId="1" shapeId="0" xr:uid="{00000000-0006-0000-0100-000046000000}">
      <text>
        <r>
          <rPr>
            <sz val="8"/>
            <color indexed="81"/>
            <rFont val="Tahoma"/>
            <family val="2"/>
          </rPr>
          <t>Tons of hay harvested per 
year minus storage loss</t>
        </r>
      </text>
    </comment>
    <comment ref="I61" authorId="1" shapeId="0" xr:uid="{00000000-0006-0000-0100-000047000000}">
      <text>
        <r>
          <rPr>
            <sz val="8"/>
            <color indexed="81"/>
            <rFont val="Tahoma"/>
            <family val="2"/>
          </rPr>
          <t>Tons of hay harvested per 
year minus storage loss</t>
        </r>
      </text>
    </comment>
    <comment ref="J61" authorId="1" shapeId="0" xr:uid="{00000000-0006-0000-0100-000048000000}">
      <text>
        <r>
          <rPr>
            <sz val="8"/>
            <color indexed="81"/>
            <rFont val="Tahoma"/>
            <family val="2"/>
          </rPr>
          <t>Tons of hay harvested per 
year minus storage loss</t>
        </r>
      </text>
    </comment>
    <comment ref="C62" authorId="1" shapeId="0" xr:uid="{00000000-0006-0000-0100-000049000000}">
      <text>
        <r>
          <rPr>
            <sz val="8"/>
            <color indexed="81"/>
            <rFont val="Tahoma"/>
            <family val="2"/>
          </rPr>
          <t>Total cost for storage divided by tons 
of hay available for feeding or selling</t>
        </r>
      </text>
    </comment>
    <comment ref="D62" authorId="1" shapeId="0" xr:uid="{00000000-0006-0000-0100-00004A000000}">
      <text>
        <r>
          <rPr>
            <sz val="8"/>
            <color indexed="81"/>
            <rFont val="Tahoma"/>
            <family val="2"/>
          </rPr>
          <t>Total cost for storage divided by tons 
of hay available for feeding or selling</t>
        </r>
      </text>
    </comment>
    <comment ref="E62" authorId="1" shapeId="0" xr:uid="{00000000-0006-0000-0100-00004B000000}">
      <text>
        <r>
          <rPr>
            <sz val="8"/>
            <color indexed="81"/>
            <rFont val="Tahoma"/>
            <family val="2"/>
          </rPr>
          <t>Total cost for storage divided by tons 
of hay available for feeding or selling</t>
        </r>
      </text>
    </comment>
    <comment ref="F62" authorId="1" shapeId="0" xr:uid="{00000000-0006-0000-0100-00004C000000}">
      <text>
        <r>
          <rPr>
            <sz val="8"/>
            <color indexed="81"/>
            <rFont val="Tahoma"/>
            <family val="2"/>
          </rPr>
          <t>Total cost for storage divided by tons 
of hay available for feeding or selling</t>
        </r>
      </text>
    </comment>
    <comment ref="G62" authorId="1" shapeId="0" xr:uid="{00000000-0006-0000-0100-00004D000000}">
      <text>
        <r>
          <rPr>
            <sz val="8"/>
            <color indexed="81"/>
            <rFont val="Tahoma"/>
            <family val="2"/>
          </rPr>
          <t>Total cost for storage divided by tons 
of hay available for feeding or selling</t>
        </r>
      </text>
    </comment>
    <comment ref="H62" authorId="1" shapeId="0" xr:uid="{00000000-0006-0000-0100-00004E000000}">
      <text>
        <r>
          <rPr>
            <sz val="8"/>
            <color indexed="81"/>
            <rFont val="Tahoma"/>
            <family val="2"/>
          </rPr>
          <t>Total cost for storage divided by tons 
of hay available for feeding or selling</t>
        </r>
      </text>
    </comment>
    <comment ref="I62" authorId="1" shapeId="0" xr:uid="{00000000-0006-0000-0100-00004F000000}">
      <text>
        <r>
          <rPr>
            <sz val="8"/>
            <color indexed="81"/>
            <rFont val="Tahoma"/>
            <family val="2"/>
          </rPr>
          <t>Total cost for storage divided by tons 
of hay available for feeding or selling</t>
        </r>
      </text>
    </comment>
    <comment ref="J62" authorId="1" shapeId="0" xr:uid="{00000000-0006-0000-0100-000050000000}">
      <text>
        <r>
          <rPr>
            <sz val="8"/>
            <color indexed="81"/>
            <rFont val="Tahoma"/>
            <family val="2"/>
          </rPr>
          <t>Total cost for storage divided by tons 
of hay available for feeding or selling</t>
        </r>
      </text>
    </comment>
    <comment ref="C63" authorId="1" shapeId="0" xr:uid="{00000000-0006-0000-0100-000051000000}">
      <text>
        <r>
          <rPr>
            <sz val="8"/>
            <color indexed="81"/>
            <rFont val="Tahoma"/>
            <family val="2"/>
          </rPr>
          <t>Tons of hay available to feed x 
value of hay per ton, minus 
storage costs</t>
        </r>
      </text>
    </comment>
    <comment ref="D63" authorId="1" shapeId="0" xr:uid="{00000000-0006-0000-0100-000052000000}">
      <text>
        <r>
          <rPr>
            <sz val="8"/>
            <color indexed="81"/>
            <rFont val="Tahoma"/>
            <family val="2"/>
          </rPr>
          <t>Tons of hay available to feed x 
value of hay per ton, minus 
storage costs</t>
        </r>
      </text>
    </comment>
    <comment ref="E63" authorId="1" shapeId="0" xr:uid="{00000000-0006-0000-0100-000053000000}">
      <text>
        <r>
          <rPr>
            <sz val="8"/>
            <color indexed="81"/>
            <rFont val="Tahoma"/>
            <family val="2"/>
          </rPr>
          <t>Tons of hay available to feed x 
value of hay per ton, minus 
storage costs</t>
        </r>
      </text>
    </comment>
    <comment ref="F63" authorId="1" shapeId="0" xr:uid="{00000000-0006-0000-0100-000054000000}">
      <text>
        <r>
          <rPr>
            <sz val="8"/>
            <color indexed="81"/>
            <rFont val="Tahoma"/>
            <family val="2"/>
          </rPr>
          <t>Tons of hay available to feed x 
value of hay per ton, minus 
storage costs</t>
        </r>
      </text>
    </comment>
    <comment ref="G63" authorId="1" shapeId="0" xr:uid="{00000000-0006-0000-0100-000055000000}">
      <text>
        <r>
          <rPr>
            <sz val="8"/>
            <color indexed="81"/>
            <rFont val="Tahoma"/>
            <family val="2"/>
          </rPr>
          <t>Tons of hay available to feed x 
value of hay per ton, minus 
storage costs</t>
        </r>
      </text>
    </comment>
    <comment ref="H63" authorId="1" shapeId="0" xr:uid="{00000000-0006-0000-0100-000056000000}">
      <text>
        <r>
          <rPr>
            <sz val="8"/>
            <color indexed="81"/>
            <rFont val="Tahoma"/>
            <family val="2"/>
          </rPr>
          <t>Tons of hay available to feed x 
value of hay per ton, minus 
storage costs</t>
        </r>
      </text>
    </comment>
    <comment ref="I63" authorId="1" shapeId="0" xr:uid="{00000000-0006-0000-0100-000057000000}">
      <text>
        <r>
          <rPr>
            <sz val="8"/>
            <color indexed="81"/>
            <rFont val="Tahoma"/>
            <family val="2"/>
          </rPr>
          <t>Tons of hay available to feed x 
value of hay per ton, minus 
storage costs</t>
        </r>
      </text>
    </comment>
    <comment ref="J63" authorId="1" shapeId="0" xr:uid="{00000000-0006-0000-0100-000058000000}">
      <text>
        <r>
          <rPr>
            <sz val="8"/>
            <color indexed="81"/>
            <rFont val="Tahoma"/>
            <family val="2"/>
          </rPr>
          <t>Tons of hay available to feed x 
value of hay per ton, minus 
storage costs</t>
        </r>
      </text>
    </comment>
    <comment ref="C66" authorId="1" shapeId="0" xr:uid="{00000000-0006-0000-0100-000059000000}">
      <text>
        <r>
          <rPr>
            <sz val="8"/>
            <color indexed="81"/>
            <rFont val="Tahoma"/>
            <family val="2"/>
          </rPr>
          <t>Storage cost plus production 
cost per ton of hay harvested, 
x tons of hay needed divided 
by (1 - % storage loss)</t>
        </r>
      </text>
    </comment>
    <comment ref="D66" authorId="1" shapeId="0" xr:uid="{00000000-0006-0000-0100-00005A000000}">
      <text>
        <r>
          <rPr>
            <sz val="8"/>
            <color indexed="81"/>
            <rFont val="Tahoma"/>
            <family val="2"/>
          </rPr>
          <t>Storage cost plus production 
cost per ton of hay harvested, 
x tons of hay needed divided 
by (1 - % storage loss)</t>
        </r>
      </text>
    </comment>
    <comment ref="E66" authorId="1" shapeId="0" xr:uid="{00000000-0006-0000-0100-00005B000000}">
      <text>
        <r>
          <rPr>
            <sz val="8"/>
            <color indexed="81"/>
            <rFont val="Tahoma"/>
            <family val="2"/>
          </rPr>
          <t>Storage cost plus production 
cost per ton of hay harvested, 
x tons of hay needed divided 
by (1 - % storage loss)</t>
        </r>
      </text>
    </comment>
    <comment ref="F66" authorId="1" shapeId="0" xr:uid="{00000000-0006-0000-0100-00005C000000}">
      <text>
        <r>
          <rPr>
            <sz val="8"/>
            <color indexed="81"/>
            <rFont val="Tahoma"/>
            <family val="2"/>
          </rPr>
          <t>Storage cost plus production 
cost per ton of hay harvested, 
x tons of hay needed divided 
by (1 - % storage loss)</t>
        </r>
      </text>
    </comment>
    <comment ref="G66" authorId="1" shapeId="0" xr:uid="{00000000-0006-0000-0100-00005D000000}">
      <text>
        <r>
          <rPr>
            <sz val="8"/>
            <color indexed="81"/>
            <rFont val="Tahoma"/>
            <family val="2"/>
          </rPr>
          <t>Storage cost plus production 
cost per ton of hay harvested, 
x tons of hay needed divided 
by (1 - % storage loss)</t>
        </r>
      </text>
    </comment>
    <comment ref="H66" authorId="1" shapeId="0" xr:uid="{00000000-0006-0000-0100-00005E000000}">
      <text>
        <r>
          <rPr>
            <sz val="8"/>
            <color indexed="81"/>
            <rFont val="Tahoma"/>
            <family val="2"/>
          </rPr>
          <t>Storage cost plus production 
cost per ton of hay harvested, 
x tons of hay needed divided 
by (1 - % storage loss)</t>
        </r>
      </text>
    </comment>
    <comment ref="I66" authorId="1" shapeId="0" xr:uid="{00000000-0006-0000-0100-00005F000000}">
      <text>
        <r>
          <rPr>
            <sz val="8"/>
            <color indexed="81"/>
            <rFont val="Tahoma"/>
            <family val="2"/>
          </rPr>
          <t>Storage cost plus production 
cost per ton of hay harvested, 
x tons of hay needed divided 
by (1 - % storage loss)</t>
        </r>
      </text>
    </comment>
    <comment ref="J66" authorId="1" shapeId="0" xr:uid="{00000000-0006-0000-0100-000060000000}">
      <text>
        <r>
          <rPr>
            <sz val="8"/>
            <color indexed="81"/>
            <rFont val="Tahoma"/>
            <family val="2"/>
          </rPr>
          <t>Storage cost plus production 
cost per ton of hay harvested, 
x tons of hay needed divided 
by (1 - % storage loss)</t>
        </r>
      </text>
    </comment>
  </commentList>
</comments>
</file>

<file path=xl/sharedStrings.xml><?xml version="1.0" encoding="utf-8"?>
<sst xmlns="http://schemas.openxmlformats.org/spreadsheetml/2006/main" count="282" uniqueCount="139">
  <si>
    <t>Covered</t>
  </si>
  <si>
    <t>Source</t>
  </si>
  <si>
    <t>Tarp</t>
  </si>
  <si>
    <t>Wraps</t>
  </si>
  <si>
    <t>Roof</t>
  </si>
  <si>
    <t>Michigan State 1993</t>
  </si>
  <si>
    <t>Penn State 1992</t>
  </si>
  <si>
    <t>15-40 %</t>
  </si>
  <si>
    <t>ISU 1996</t>
  </si>
  <si>
    <t>10-25 %</t>
  </si>
  <si>
    <t>Georgia</t>
  </si>
  <si>
    <t>Belyea et al  1985</t>
  </si>
  <si>
    <t>Verma &amp; Nelson ‘83</t>
  </si>
  <si>
    <t>27.6-39.8 %</t>
  </si>
  <si>
    <t>2.3-8.8%</t>
  </si>
  <si>
    <t>Atwal et al 1984</t>
  </si>
  <si>
    <t>Baxter 1986</t>
  </si>
  <si>
    <t>33.5 -35 %</t>
  </si>
  <si>
    <t>3.2-7.1 %</t>
  </si>
  <si>
    <t>Huhnke  1988</t>
  </si>
  <si>
    <t>Oklahoma State</t>
  </si>
  <si>
    <t>5-20 %</t>
  </si>
  <si>
    <t>3-15 %</t>
  </si>
  <si>
    <t>2-4%</t>
  </si>
  <si>
    <t>5-10 %</t>
  </si>
  <si>
    <t>2-5 %</t>
  </si>
  <si>
    <t>Under 2 %</t>
  </si>
  <si>
    <t>Wisconsin (Saxe)</t>
  </si>
  <si>
    <t>3-46 %</t>
  </si>
  <si>
    <t>2-17 %</t>
  </si>
  <si>
    <t>4-8%</t>
  </si>
  <si>
    <t>2-10 %</t>
  </si>
  <si>
    <t>West Va. (Rayburn)</t>
  </si>
  <si>
    <t>28-39 %</t>
  </si>
  <si>
    <t>Average</t>
  </si>
  <si>
    <t>Hay Storage Cost Comparison</t>
  </si>
  <si>
    <t>Place the cursor over cells with red triangles to read comments.</t>
  </si>
  <si>
    <t>Acres of hay produced annually</t>
  </si>
  <si>
    <t>acres</t>
  </si>
  <si>
    <t>tons/acre</t>
  </si>
  <si>
    <t>Width of bale</t>
  </si>
  <si>
    <t>feet</t>
  </si>
  <si>
    <t>Length or diameter of bale</t>
  </si>
  <si>
    <t>Average weight of bale</t>
  </si>
  <si>
    <t>pounds</t>
  </si>
  <si>
    <t>tons/year</t>
  </si>
  <si>
    <t>Value of hay at harvest, on farm</t>
  </si>
  <si>
    <t>$/ton</t>
  </si>
  <si>
    <t>%</t>
  </si>
  <si>
    <t>$/hour</t>
  </si>
  <si>
    <t>No Cover</t>
  </si>
  <si>
    <t>years</t>
  </si>
  <si>
    <t>% of value</t>
  </si>
  <si>
    <t xml:space="preserve"> </t>
  </si>
  <si>
    <t>$</t>
  </si>
  <si>
    <t>Number of layers of stacked bales</t>
  </si>
  <si>
    <t>hours/year</t>
  </si>
  <si>
    <t>Type of storage</t>
  </si>
  <si>
    <t>Tons of hay harvested per year</t>
  </si>
  <si>
    <t>Number of bales stored per year</t>
  </si>
  <si>
    <t>bales/year</t>
  </si>
  <si>
    <t>Storage area needed--square feet</t>
  </si>
  <si>
    <t>square feet</t>
  </si>
  <si>
    <t>Initial investment for building</t>
  </si>
  <si>
    <t>Ownership cost per year for building</t>
  </si>
  <si>
    <t>$/year</t>
  </si>
  <si>
    <t>Ownership cost per year for storage site</t>
  </si>
  <si>
    <t>Total cost per year for storage</t>
  </si>
  <si>
    <t>Value of spoilage and dry matter loss</t>
  </si>
  <si>
    <t>Total cost for storage including storage loss</t>
  </si>
  <si>
    <t>Total cost to meet annual hay needs</t>
  </si>
  <si>
    <t>Date Printed:</t>
  </si>
  <si>
    <t>5-61 %</t>
  </si>
  <si>
    <t>7-61 %</t>
  </si>
  <si>
    <t>$/sq. foot</t>
  </si>
  <si>
    <t>J.Prod.Ag. 1993</t>
  </si>
  <si>
    <t>Anderson et al 1981</t>
  </si>
  <si>
    <t>No cover</t>
  </si>
  <si>
    <t>On Gravel or Pallets</t>
  </si>
  <si>
    <t>On Bare Ground, Covered</t>
  </si>
  <si>
    <t>Inside Building</t>
  </si>
  <si>
    <t>6-25 % (net wrap)</t>
  </si>
  <si>
    <t>Bare ground, no cover</t>
  </si>
  <si>
    <t>Inside, existing building</t>
  </si>
  <si>
    <t>Under roof, no sides</t>
  </si>
  <si>
    <t>Outside, on gravel, no cover</t>
  </si>
  <si>
    <t>Outside, on gravel, under tarp</t>
  </si>
  <si>
    <t>Construction cost of new building, per square foot</t>
  </si>
  <si>
    <t>Approximate value of existing building, per square foot</t>
  </si>
  <si>
    <t>Average yield, total for all cuttings</t>
  </si>
  <si>
    <t>General Information</t>
  </si>
  <si>
    <t>Storage Loss</t>
  </si>
  <si>
    <t>Outside Storage</t>
  </si>
  <si>
    <t>Inside Storage</t>
  </si>
  <si>
    <t>Other Information</t>
  </si>
  <si>
    <t>Long term interest rate for building investment</t>
  </si>
  <si>
    <t>Expected years of life for covering</t>
  </si>
  <si>
    <t>Expected years of life of new building</t>
  </si>
  <si>
    <t>Repair and maintenance rate, annual</t>
  </si>
  <si>
    <t>Property tax and insurance rate, annual</t>
  </si>
  <si>
    <t>Cost Comparison</t>
  </si>
  <si>
    <t>Unit</t>
  </si>
  <si>
    <t>Value of labor used for storing hay</t>
  </si>
  <si>
    <t>Initial investment for gravel or pallets for storage site</t>
  </si>
  <si>
    <t>Initial cost of gravel base or pallets, per square foot</t>
  </si>
  <si>
    <t>Expected years of life for gravel base or pallets</t>
  </si>
  <si>
    <t>Tons of hay available for feeding or selling</t>
  </si>
  <si>
    <t>Summary of Research Results on Hay Storage Losses: % of dry matter lost after 6 months of storage</t>
  </si>
  <si>
    <t>Price of hay</t>
  </si>
  <si>
    <t>Outside, bare ground, under tarp</t>
  </si>
  <si>
    <t xml:space="preserve">Labor cost for storage per year </t>
  </si>
  <si>
    <t>Ann Johanns</t>
  </si>
  <si>
    <t>layers</t>
  </si>
  <si>
    <t>View Storage Cost Example</t>
  </si>
  <si>
    <t>View Storage Cost Blank</t>
  </si>
  <si>
    <t>Cost of plastic tarps, per square foot</t>
  </si>
  <si>
    <t>Acres of hay needed to meet annual needs</t>
  </si>
  <si>
    <t>Ag Decision Maker -- Iowa State University Extension and Outreach</t>
  </si>
  <si>
    <t>Enter your input values in the unprotected, shaded cells.</t>
  </si>
  <si>
    <r>
      <t xml:space="preserve">For information on hay costs, see Information File A2-37, </t>
    </r>
    <r>
      <rPr>
        <b/>
        <sz val="10"/>
        <color rgb="FFC00000"/>
        <rFont val="Arial"/>
        <family val="2"/>
      </rPr>
      <t>Hay Storage Options: How Do They Stack Up?</t>
    </r>
  </si>
  <si>
    <t>Bare Ground</t>
  </si>
  <si>
    <r>
      <t xml:space="preserve">Expected spoilage &amp; dry matter loss
</t>
    </r>
    <r>
      <rPr>
        <u/>
        <sz val="9"/>
        <color rgb="FFC00000"/>
        <rFont val="Arial"/>
        <family val="2"/>
      </rPr>
      <t>(see table for research data)</t>
    </r>
  </si>
  <si>
    <t>Estimated variable costs of production for hay</t>
  </si>
  <si>
    <t>$/bale</t>
  </si>
  <si>
    <t>Cost for plastic bale wraps, per bale</t>
  </si>
  <si>
    <t>Cost for plastic twine or net wrap, per bale</t>
  </si>
  <si>
    <t>Outside, on bare ground, wraps</t>
  </si>
  <si>
    <t>Inside, hoop building</t>
  </si>
  <si>
    <t>Data for chart</t>
  </si>
  <si>
    <t>Cost of twine or net wraps or plastic wraps</t>
  </si>
  <si>
    <t>Cost of tarps per year</t>
  </si>
  <si>
    <t xml:space="preserve">Value of hay available to feed or sell, minus storage cost </t>
  </si>
  <si>
    <t xml:space="preserve">Total cost for storage, including storage loss, per ton available </t>
  </si>
  <si>
    <t>Tons of hay needed to meet annual needs (feed or sell)</t>
  </si>
  <si>
    <t>This institution is an equal opportunity provider. For the full non-discrimination statement or accommodation inquiries, go to www.extension.iastate.edu/diversity/ext.</t>
  </si>
  <si>
    <t>Authors: William Edwards</t>
  </si>
  <si>
    <t>Version 1.2_32022</t>
  </si>
  <si>
    <t>Total labor needed for storing, covering, uncovering, removing</t>
  </si>
  <si>
    <t>Ag Decision Maker File A2-37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</si>
</sst>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33">
    <font>
      <sz val="10"/>
      <name val="Arial"/>
    </font>
    <font>
      <sz val="10"/>
      <name val="Arial"/>
    </font>
    <font>
      <b/>
      <sz val="14"/>
      <color indexed="9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45"/>
      <name val="Arial"/>
    </font>
    <font>
      <u/>
      <sz val="10"/>
      <color indexed="12"/>
      <name val="Arial"/>
    </font>
    <font>
      <sz val="9"/>
      <name val="Arial"/>
    </font>
    <font>
      <u val="singleAccounting"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b/>
      <sz val="10"/>
      <name val="Arial"/>
    </font>
    <font>
      <sz val="6"/>
      <color indexed="63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7"/>
      <color indexed="63"/>
      <name val="Arial"/>
      <family val="2"/>
    </font>
    <font>
      <sz val="7"/>
      <name val="Arial"/>
      <family val="2"/>
    </font>
    <font>
      <sz val="5"/>
      <color indexed="9"/>
      <name val="Arial"/>
      <family val="2"/>
    </font>
    <font>
      <u/>
      <sz val="10"/>
      <color rgb="FFC00000"/>
      <name val="Arial"/>
      <family val="2"/>
    </font>
    <font>
      <u/>
      <sz val="9"/>
      <color rgb="FFC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u/>
      <sz val="12"/>
      <color indexed="12"/>
      <name val="Arial"/>
      <family val="2"/>
    </font>
    <font>
      <b/>
      <sz val="16"/>
      <color indexed="9"/>
      <name val="Arial"/>
      <family val="2"/>
    </font>
    <font>
      <b/>
      <sz val="12"/>
      <color indexed="63"/>
      <name val="Arial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0" tint="-0.149967955565050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3" applyFont="1" applyAlignment="1" applyProtection="1">
      <alignment wrapText="1"/>
    </xf>
    <xf numFmtId="0" fontId="7" fillId="0" borderId="0" xfId="0" applyFont="1" applyBorder="1" applyAlignment="1" applyProtection="1"/>
    <xf numFmtId="164" fontId="3" fillId="0" borderId="0" xfId="0" applyNumberFormat="1" applyFont="1" applyAlignment="1" applyProtection="1">
      <alignment horizontal="center"/>
    </xf>
    <xf numFmtId="164" fontId="3" fillId="2" borderId="1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165" fontId="3" fillId="2" borderId="1" xfId="1" applyNumberFormat="1" applyFont="1" applyFill="1" applyBorder="1" applyProtection="1">
      <protection locked="0"/>
    </xf>
    <xf numFmtId="165" fontId="3" fillId="0" borderId="0" xfId="1" applyNumberFormat="1" applyFont="1"/>
    <xf numFmtId="165" fontId="3" fillId="0" borderId="0" xfId="1" applyNumberFormat="1" applyFont="1" applyFill="1" applyBorder="1" applyProtection="1">
      <protection locked="0"/>
    </xf>
    <xf numFmtId="5" fontId="3" fillId="2" borderId="1" xfId="0" applyNumberFormat="1" applyFont="1" applyFill="1" applyBorder="1" applyProtection="1">
      <protection locked="0"/>
    </xf>
    <xf numFmtId="44" fontId="3" fillId="0" borderId="0" xfId="2" applyFont="1"/>
    <xf numFmtId="44" fontId="3" fillId="0" borderId="0" xfId="2" applyFont="1" applyFill="1" applyBorder="1" applyProtection="1">
      <protection locked="0"/>
    </xf>
    <xf numFmtId="9" fontId="3" fillId="2" borderId="1" xfId="4" applyFont="1" applyFill="1" applyBorder="1" applyProtection="1">
      <protection locked="0"/>
    </xf>
    <xf numFmtId="9" fontId="3" fillId="0" borderId="0" xfId="4" applyFont="1"/>
    <xf numFmtId="9" fontId="3" fillId="0" borderId="0" xfId="4" applyFont="1" applyFill="1" applyBorder="1" applyProtection="1">
      <protection locked="0"/>
    </xf>
    <xf numFmtId="7" fontId="3" fillId="2" borderId="1" xfId="0" applyNumberFormat="1" applyFont="1" applyFill="1" applyBorder="1" applyProtection="1">
      <protection locked="0"/>
    </xf>
    <xf numFmtId="44" fontId="4" fillId="0" borderId="0" xfId="2" applyFont="1" applyFill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</xf>
    <xf numFmtId="44" fontId="3" fillId="2" borderId="1" xfId="2" applyFont="1" applyFill="1" applyBorder="1" applyProtection="1">
      <protection locked="0"/>
    </xf>
    <xf numFmtId="166" fontId="3" fillId="2" borderId="1" xfId="4" applyNumberFormat="1" applyFont="1" applyFill="1" applyBorder="1" applyProtection="1">
      <protection locked="0"/>
    </xf>
    <xf numFmtId="0" fontId="3" fillId="0" borderId="0" xfId="0" applyFont="1" applyBorder="1"/>
    <xf numFmtId="0" fontId="1" fillId="0" borderId="0" xfId="0" applyFont="1"/>
    <xf numFmtId="0" fontId="1" fillId="0" borderId="0" xfId="3" applyFont="1" applyAlignment="1" applyProtection="1">
      <alignment horizontal="left"/>
    </xf>
    <xf numFmtId="0" fontId="13" fillId="0" borderId="0" xfId="0" applyFont="1"/>
    <xf numFmtId="0" fontId="7" fillId="0" borderId="0" xfId="0" applyFont="1" applyFill="1" applyBorder="1" applyAlignment="1" applyProtection="1"/>
    <xf numFmtId="0" fontId="3" fillId="0" borderId="2" xfId="0" applyFont="1" applyBorder="1" applyAlignment="1">
      <alignment vertical="top" wrapText="1"/>
    </xf>
    <xf numFmtId="9" fontId="3" fillId="0" borderId="3" xfId="4" applyFont="1" applyBorder="1" applyAlignment="1">
      <alignment horizontal="center" vertical="top" wrapText="1"/>
    </xf>
    <xf numFmtId="9" fontId="3" fillId="0" borderId="2" xfId="4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9" fontId="3" fillId="0" borderId="5" xfId="4" applyFont="1" applyBorder="1" applyAlignment="1">
      <alignment horizontal="center" vertical="top" wrapText="1"/>
    </xf>
    <xf numFmtId="9" fontId="3" fillId="0" borderId="4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4" fillId="0" borderId="0" xfId="0" applyFont="1"/>
    <xf numFmtId="0" fontId="12" fillId="0" borderId="0" xfId="0" applyFont="1" applyAlignment="1">
      <alignment horizontal="left" wrapText="1"/>
    </xf>
    <xf numFmtId="14" fontId="1" fillId="0" borderId="0" xfId="0" applyNumberFormat="1" applyFont="1" applyAlignment="1" applyProtection="1">
      <alignment horizontal="left"/>
    </xf>
    <xf numFmtId="9" fontId="3" fillId="0" borderId="3" xfId="4" quotePrefix="1" applyFont="1" applyBorder="1" applyAlignment="1">
      <alignment horizontal="center" vertical="top" wrapText="1"/>
    </xf>
    <xf numFmtId="37" fontId="3" fillId="0" borderId="8" xfId="0" applyNumberFormat="1" applyFont="1" applyBorder="1" applyProtection="1"/>
    <xf numFmtId="37" fontId="3" fillId="0" borderId="3" xfId="0" applyNumberFormat="1" applyFont="1" applyBorder="1" applyProtection="1"/>
    <xf numFmtId="42" fontId="3" fillId="0" borderId="3" xfId="0" applyNumberFormat="1" applyFont="1" applyBorder="1" applyProtection="1"/>
    <xf numFmtId="165" fontId="3" fillId="0" borderId="3" xfId="1" applyNumberFormat="1" applyFont="1" applyBorder="1" applyProtection="1"/>
    <xf numFmtId="42" fontId="4" fillId="0" borderId="3" xfId="0" applyNumberFormat="1" applyFont="1" applyBorder="1" applyProtection="1"/>
    <xf numFmtId="167" fontId="4" fillId="0" borderId="3" xfId="2" applyNumberFormat="1" applyFont="1" applyBorder="1" applyProtection="1"/>
    <xf numFmtId="44" fontId="3" fillId="0" borderId="3" xfId="2" applyFont="1" applyBorder="1" applyProtection="1"/>
    <xf numFmtId="164" fontId="3" fillId="2" borderId="6" xfId="0" applyNumberFormat="1" applyFont="1" applyFill="1" applyBorder="1" applyProtection="1">
      <protection locked="0"/>
    </xf>
    <xf numFmtId="164" fontId="3" fillId="0" borderId="8" xfId="0" applyNumberFormat="1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44" fontId="3" fillId="0" borderId="3" xfId="2" applyFont="1" applyFill="1" applyBorder="1" applyProtection="1">
      <protection locked="0"/>
    </xf>
    <xf numFmtId="164" fontId="3" fillId="0" borderId="3" xfId="0" applyNumberFormat="1" applyFont="1" applyFill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4" fontId="3" fillId="0" borderId="10" xfId="0" applyNumberFormat="1" applyFont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164" fontId="3" fillId="0" borderId="2" xfId="0" applyNumberFormat="1" applyFont="1" applyFill="1" applyBorder="1" applyProtection="1">
      <protection locked="0"/>
    </xf>
    <xf numFmtId="44" fontId="3" fillId="0" borderId="2" xfId="2" applyFont="1" applyFill="1" applyBorder="1" applyProtection="1">
      <protection locked="0"/>
    </xf>
    <xf numFmtId="7" fontId="3" fillId="0" borderId="2" xfId="0" applyNumberFormat="1" applyFont="1" applyBorder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left"/>
      <protection locked="0"/>
    </xf>
    <xf numFmtId="7" fontId="1" fillId="0" borderId="0" xfId="0" applyNumberFormat="1" applyFont="1" applyBorder="1" applyAlignment="1"/>
    <xf numFmtId="0" fontId="0" fillId="0" borderId="0" xfId="0" applyAlignment="1"/>
    <xf numFmtId="5" fontId="1" fillId="0" borderId="0" xfId="0" applyNumberFormat="1" applyFont="1"/>
    <xf numFmtId="164" fontId="3" fillId="0" borderId="0" xfId="0" applyNumberFormat="1" applyFont="1" applyAlignment="1" applyProtection="1">
      <alignment horizontal="left" wrapText="1"/>
    </xf>
    <xf numFmtId="164" fontId="3" fillId="0" borderId="1" xfId="0" applyNumberFormat="1" applyFont="1" applyFill="1" applyBorder="1" applyProtection="1">
      <protection locked="0"/>
    </xf>
    <xf numFmtId="0" fontId="17" fillId="0" borderId="0" xfId="0" applyFont="1" applyAlignment="1">
      <alignment vertical="top"/>
    </xf>
    <xf numFmtId="0" fontId="18" fillId="0" borderId="0" xfId="0" applyFont="1" applyFill="1" applyProtection="1">
      <protection locked="0"/>
    </xf>
    <xf numFmtId="2" fontId="18" fillId="0" borderId="0" xfId="0" applyNumberFormat="1" applyFont="1" applyFill="1" applyProtection="1">
      <protection locked="0"/>
    </xf>
    <xf numFmtId="0" fontId="12" fillId="0" borderId="0" xfId="0" applyFont="1" applyAlignment="1">
      <alignment wrapText="1"/>
    </xf>
    <xf numFmtId="0" fontId="16" fillId="0" borderId="0" xfId="0" applyFont="1" applyAlignment="1">
      <alignment horizontal="left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44" fontId="0" fillId="2" borderId="1" xfId="2" applyFont="1" applyFill="1" applyBorder="1" applyProtection="1">
      <protection locked="0"/>
    </xf>
    <xf numFmtId="166" fontId="0" fillId="2" borderId="1" xfId="4" applyNumberFormat="1" applyFont="1" applyFill="1" applyBorder="1" applyProtection="1">
      <protection locked="0"/>
    </xf>
    <xf numFmtId="164" fontId="19" fillId="0" borderId="0" xfId="3" applyNumberFormat="1" applyFont="1" applyAlignment="1" applyProtection="1">
      <alignment horizontal="left" wrapText="1"/>
    </xf>
    <xf numFmtId="0" fontId="3" fillId="2" borderId="1" xfId="0" applyFont="1" applyFill="1" applyBorder="1" applyProtection="1">
      <protection locked="0"/>
    </xf>
    <xf numFmtId="0" fontId="5" fillId="0" borderId="0" xfId="3" applyFont="1" applyAlignment="1" applyProtection="1">
      <alignment wrapText="1"/>
    </xf>
    <xf numFmtId="0" fontId="3" fillId="0" borderId="0" xfId="3" applyFont="1" applyAlignment="1" applyProtection="1"/>
    <xf numFmtId="0" fontId="4" fillId="0" borderId="17" xfId="0" applyFont="1" applyBorder="1" applyAlignment="1"/>
    <xf numFmtId="0" fontId="4" fillId="0" borderId="6" xfId="0" applyFont="1" applyBorder="1" applyAlignment="1"/>
    <xf numFmtId="0" fontId="24" fillId="0" borderId="2" xfId="3" applyFont="1" applyBorder="1" applyAlignment="1" applyProtection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26" fillId="0" borderId="0" xfId="3" applyFont="1" applyAlignment="1" applyProtection="1"/>
    <xf numFmtId="0" fontId="22" fillId="0" borderId="0" xfId="0" applyFont="1"/>
    <xf numFmtId="0" fontId="21" fillId="0" borderId="16" xfId="0" applyFont="1" applyBorder="1" applyAlignment="1"/>
    <xf numFmtId="9" fontId="3" fillId="2" borderId="4" xfId="4" applyFont="1" applyFill="1" applyBorder="1" applyProtection="1">
      <protection locked="0"/>
    </xf>
    <xf numFmtId="9" fontId="0" fillId="2" borderId="4" xfId="4" applyFont="1" applyFill="1" applyBorder="1" applyProtection="1">
      <protection locked="0"/>
    </xf>
    <xf numFmtId="7" fontId="3" fillId="0" borderId="0" xfId="0" applyNumberFormat="1" applyFont="1" applyFill="1" applyBorder="1" applyProtection="1">
      <protection locked="0"/>
    </xf>
    <xf numFmtId="164" fontId="3" fillId="2" borderId="10" xfId="0" applyNumberFormat="1" applyFont="1" applyFill="1" applyBorder="1" applyProtection="1">
      <protection locked="0"/>
    </xf>
    <xf numFmtId="44" fontId="3" fillId="6" borderId="1" xfId="2" applyFont="1" applyFill="1" applyBorder="1" applyProtection="1">
      <protection locked="0"/>
    </xf>
    <xf numFmtId="44" fontId="3" fillId="6" borderId="1" xfId="2" applyFont="1" applyFill="1" applyBorder="1" applyAlignment="1" applyProtection="1">
      <alignment horizontal="left"/>
      <protection locked="0"/>
    </xf>
    <xf numFmtId="5" fontId="3" fillId="0" borderId="0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21" xfId="0" applyBorder="1"/>
    <xf numFmtId="0" fontId="11" fillId="0" borderId="12" xfId="0" applyFont="1" applyFill="1" applyBorder="1" applyAlignment="1" applyProtection="1">
      <alignment wrapText="1"/>
    </xf>
    <xf numFmtId="164" fontId="0" fillId="0" borderId="0" xfId="0" applyNumberFormat="1" applyBorder="1" applyAlignment="1">
      <alignment wrapText="1"/>
    </xf>
    <xf numFmtId="164" fontId="0" fillId="0" borderId="21" xfId="0" applyNumberFormat="1" applyBorder="1" applyAlignment="1">
      <alignment wrapText="1"/>
    </xf>
    <xf numFmtId="7" fontId="1" fillId="0" borderId="12" xfId="0" applyNumberFormat="1" applyFont="1" applyBorder="1" applyAlignment="1"/>
    <xf numFmtId="5" fontId="1" fillId="0" borderId="0" xfId="0" applyNumberFormat="1" applyFont="1" applyBorder="1"/>
    <xf numFmtId="5" fontId="1" fillId="0" borderId="21" xfId="0" applyNumberFormat="1" applyFont="1" applyBorder="1"/>
    <xf numFmtId="7" fontId="1" fillId="0" borderId="13" xfId="0" applyNumberFormat="1" applyFont="1" applyBorder="1" applyAlignment="1"/>
    <xf numFmtId="5" fontId="1" fillId="0" borderId="22" xfId="0" applyNumberFormat="1" applyFont="1" applyBorder="1"/>
    <xf numFmtId="5" fontId="1" fillId="0" borderId="23" xfId="0" applyNumberFormat="1" applyFont="1" applyBorder="1"/>
    <xf numFmtId="0" fontId="3" fillId="0" borderId="19" xfId="0" applyFont="1" applyBorder="1"/>
    <xf numFmtId="44" fontId="3" fillId="2" borderId="6" xfId="2" applyFont="1" applyFill="1" applyBorder="1" applyProtection="1">
      <protection locked="0"/>
    </xf>
    <xf numFmtId="167" fontId="3" fillId="0" borderId="3" xfId="2" applyNumberFormat="1" applyFont="1" applyBorder="1" applyProtection="1"/>
    <xf numFmtId="167" fontId="3" fillId="0" borderId="2" xfId="2" applyNumberFormat="1" applyFont="1" applyBorder="1" applyProtection="1"/>
    <xf numFmtId="167" fontId="8" fillId="0" borderId="3" xfId="2" applyNumberFormat="1" applyFont="1" applyBorder="1" applyProtection="1"/>
    <xf numFmtId="0" fontId="0" fillId="0" borderId="14" xfId="0" applyBorder="1"/>
    <xf numFmtId="0" fontId="3" fillId="0" borderId="3" xfId="0" applyFont="1" applyBorder="1" applyProtection="1"/>
    <xf numFmtId="167" fontId="3" fillId="0" borderId="0" xfId="2" applyNumberFormat="1" applyFont="1" applyProtection="1"/>
    <xf numFmtId="167" fontId="4" fillId="0" borderId="9" xfId="2" applyNumberFormat="1" applyFont="1" applyBorder="1" applyProtection="1"/>
    <xf numFmtId="0" fontId="3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44" fontId="0" fillId="0" borderId="0" xfId="2" applyFont="1" applyFill="1" applyBorder="1" applyProtection="1">
      <protection locked="0"/>
    </xf>
    <xf numFmtId="44" fontId="0" fillId="6" borderId="1" xfId="2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 wrapText="1"/>
    </xf>
    <xf numFmtId="0" fontId="4" fillId="0" borderId="0" xfId="0" applyFont="1" applyAlignment="1">
      <alignment horizontal="left" indent="1"/>
    </xf>
    <xf numFmtId="164" fontId="3" fillId="0" borderId="0" xfId="0" applyNumberFormat="1" applyFont="1" applyAlignment="1" applyProtection="1">
      <alignment horizontal="left" indent="1"/>
    </xf>
    <xf numFmtId="164" fontId="4" fillId="0" borderId="0" xfId="0" applyNumberFormat="1" applyFont="1" applyAlignment="1" applyProtection="1">
      <alignment horizontal="left" indent="1"/>
    </xf>
    <xf numFmtId="164" fontId="3" fillId="0" borderId="0" xfId="0" applyNumberFormat="1" applyFont="1" applyAlignment="1" applyProtection="1">
      <alignment horizontal="left" wrapText="1" indent="1"/>
    </xf>
    <xf numFmtId="0" fontId="28" fillId="0" borderId="0" xfId="0" applyFont="1" applyAlignment="1">
      <alignment horizontal="left" indent="1"/>
    </xf>
    <xf numFmtId="0" fontId="3" fillId="0" borderId="0" xfId="3" applyFont="1" applyAlignment="1" applyProtection="1">
      <alignment horizontal="left" indent="1"/>
    </xf>
    <xf numFmtId="0" fontId="3" fillId="0" borderId="0" xfId="0" applyFont="1" applyAlignment="1">
      <alignment horizontal="left" indent="1"/>
    </xf>
    <xf numFmtId="0" fontId="7" fillId="0" borderId="0" xfId="0" applyFont="1" applyBorder="1" applyAlignment="1" applyProtection="1">
      <alignment horizontal="left" indent="1"/>
    </xf>
    <xf numFmtId="0" fontId="23" fillId="3" borderId="1" xfId="0" applyFont="1" applyFill="1" applyBorder="1" applyAlignment="1" applyProtection="1">
      <alignment horizontal="left" indent="1"/>
    </xf>
    <xf numFmtId="164" fontId="4" fillId="0" borderId="0" xfId="0" applyNumberFormat="1" applyFont="1" applyAlignment="1" applyProtection="1">
      <alignment horizontal="left" wrapText="1" indent="1"/>
    </xf>
    <xf numFmtId="0" fontId="3" fillId="0" borderId="0" xfId="0" applyFont="1" applyAlignment="1">
      <alignment horizontal="left" wrapText="1" indent="1"/>
    </xf>
    <xf numFmtId="164" fontId="3" fillId="0" borderId="12" xfId="0" applyNumberFormat="1" applyFont="1" applyBorder="1" applyAlignment="1" applyProtection="1">
      <alignment horizontal="left" vertical="center" wrapText="1" indent="1"/>
    </xf>
    <xf numFmtId="0" fontId="3" fillId="0" borderId="12" xfId="0" applyFont="1" applyBorder="1" applyAlignment="1" applyProtection="1">
      <alignment horizontal="left" vertical="center" wrapText="1" indent="1"/>
    </xf>
    <xf numFmtId="164" fontId="4" fillId="0" borderId="12" xfId="0" applyNumberFormat="1" applyFont="1" applyBorder="1" applyAlignment="1" applyProtection="1">
      <alignment horizontal="left" vertical="center" wrapText="1" indent="1"/>
    </xf>
    <xf numFmtId="0" fontId="4" fillId="0" borderId="12" xfId="0" applyFont="1" applyBorder="1" applyAlignment="1" applyProtection="1">
      <alignment horizontal="left" vertical="center" wrapText="1" indent="1"/>
    </xf>
    <xf numFmtId="0" fontId="4" fillId="0" borderId="13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indent="1"/>
    </xf>
    <xf numFmtId="0" fontId="19" fillId="0" borderId="0" xfId="3" applyFont="1" applyAlignment="1" applyProtection="1">
      <alignment horizontal="left" indent="1"/>
    </xf>
    <xf numFmtId="0" fontId="31" fillId="0" borderId="0" xfId="0" applyFont="1" applyAlignment="1">
      <alignment horizontal="left" vertical="top" indent="1"/>
    </xf>
    <xf numFmtId="0" fontId="1" fillId="0" borderId="0" xfId="3" applyFont="1" applyAlignment="1" applyProtection="1">
      <alignment horizontal="left" indent="1"/>
    </xf>
    <xf numFmtId="14" fontId="1" fillId="0" borderId="0" xfId="0" applyNumberFormat="1" applyFont="1" applyAlignment="1" applyProtection="1">
      <alignment horizontal="left" indent="1"/>
    </xf>
    <xf numFmtId="0" fontId="30" fillId="0" borderId="0" xfId="0" applyFont="1" applyAlignment="1">
      <alignment horizontal="left" wrapText="1" indent="1"/>
    </xf>
    <xf numFmtId="164" fontId="3" fillId="0" borderId="0" xfId="0" applyNumberFormat="1" applyFont="1" applyAlignment="1" applyProtection="1">
      <alignment horizontal="right"/>
    </xf>
    <xf numFmtId="0" fontId="3" fillId="0" borderId="0" xfId="0" applyFont="1" applyAlignment="1">
      <alignment horizontal="right"/>
    </xf>
    <xf numFmtId="37" fontId="3" fillId="0" borderId="8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37" fontId="3" fillId="0" borderId="3" xfId="0" applyNumberFormat="1" applyFont="1" applyBorder="1" applyAlignment="1" applyProtection="1">
      <alignment horizontal="right"/>
    </xf>
    <xf numFmtId="5" fontId="3" fillId="0" borderId="3" xfId="0" applyNumberFormat="1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right"/>
    </xf>
    <xf numFmtId="0" fontId="27" fillId="5" borderId="24" xfId="0" applyFont="1" applyFill="1" applyBorder="1" applyAlignment="1">
      <alignment horizontal="left" indent="1"/>
    </xf>
    <xf numFmtId="0" fontId="2" fillId="5" borderId="24" xfId="0" applyFont="1" applyFill="1" applyBorder="1" applyAlignment="1"/>
    <xf numFmtId="164" fontId="29" fillId="7" borderId="16" xfId="0" applyNumberFormat="1" applyFont="1" applyFill="1" applyBorder="1" applyAlignment="1" applyProtection="1">
      <alignment horizontal="left" vertical="center" wrapText="1" indent="1"/>
    </xf>
    <xf numFmtId="164" fontId="3" fillId="7" borderId="17" xfId="0" applyNumberFormat="1" applyFont="1" applyFill="1" applyBorder="1" applyAlignment="1" applyProtection="1">
      <alignment horizontal="center"/>
    </xf>
    <xf numFmtId="164" fontId="4" fillId="7" borderId="1" xfId="0" applyNumberFormat="1" applyFont="1" applyFill="1" applyBorder="1" applyAlignment="1" applyProtection="1">
      <alignment horizontal="center" wrapText="1"/>
    </xf>
    <xf numFmtId="0" fontId="4" fillId="7" borderId="1" xfId="0" applyFont="1" applyFill="1" applyBorder="1" applyAlignment="1">
      <alignment horizontal="center" wrapText="1"/>
    </xf>
    <xf numFmtId="164" fontId="21" fillId="7" borderId="16" xfId="0" applyNumberFormat="1" applyFont="1" applyFill="1" applyBorder="1" applyAlignment="1" applyProtection="1">
      <alignment horizontal="left" wrapText="1" indent="1"/>
    </xf>
    <xf numFmtId="0" fontId="22" fillId="7" borderId="17" xfId="0" applyFont="1" applyFill="1" applyBorder="1"/>
    <xf numFmtId="0" fontId="22" fillId="7" borderId="6" xfId="0" applyFont="1" applyFill="1" applyBorder="1"/>
    <xf numFmtId="164" fontId="29" fillId="7" borderId="11" xfId="0" applyNumberFormat="1" applyFont="1" applyFill="1" applyBorder="1" applyAlignment="1" applyProtection="1">
      <alignment horizontal="left" wrapText="1" indent="1"/>
    </xf>
    <xf numFmtId="0" fontId="4" fillId="7" borderId="5" xfId="0" applyFont="1" applyFill="1" applyBorder="1" applyAlignment="1">
      <alignment horizontal="center"/>
    </xf>
    <xf numFmtId="164" fontId="3" fillId="7" borderId="12" xfId="0" applyNumberFormat="1" applyFont="1" applyFill="1" applyBorder="1" applyAlignment="1" applyProtection="1">
      <alignment horizontal="left" vertical="center" wrapText="1" indent="1"/>
    </xf>
    <xf numFmtId="0" fontId="3" fillId="7" borderId="3" xfId="0" applyFont="1" applyFill="1" applyBorder="1" applyAlignment="1" applyProtection="1">
      <alignment horizontal="right"/>
    </xf>
    <xf numFmtId="165" fontId="3" fillId="7" borderId="3" xfId="1" applyNumberFormat="1" applyFont="1" applyFill="1" applyBorder="1" applyProtection="1"/>
    <xf numFmtId="0" fontId="4" fillId="7" borderId="3" xfId="0" applyFont="1" applyFill="1" applyBorder="1" applyAlignment="1" applyProtection="1">
      <alignment horizontal="right"/>
    </xf>
    <xf numFmtId="167" fontId="10" fillId="7" borderId="3" xfId="2" applyNumberFormat="1" applyFont="1" applyFill="1" applyBorder="1" applyProtection="1"/>
    <xf numFmtId="0" fontId="0" fillId="7" borderId="0" xfId="0" applyFill="1" applyAlignment="1" applyProtection="1">
      <alignment horizontal="left" indent="1"/>
    </xf>
    <xf numFmtId="0" fontId="0" fillId="7" borderId="0" xfId="0" applyFill="1" applyAlignment="1" applyProtection="1">
      <alignment horizontal="right"/>
    </xf>
    <xf numFmtId="0" fontId="0" fillId="7" borderId="14" xfId="0" applyFill="1" applyBorder="1" applyProtection="1"/>
    <xf numFmtId="0" fontId="32" fillId="5" borderId="24" xfId="0" applyFont="1" applyFill="1" applyBorder="1" applyAlignment="1">
      <alignment horizontal="right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Cost for Storage INCLUDING STORAGE LOSS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9.3463439803115944E-2"/>
          <c:y val="2.57655016059594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849599512852922E-2"/>
          <c:y val="0.14245053878021199"/>
          <c:w val="0.60494877035479655"/>
          <c:h val="0.72883420131514487"/>
        </c:manualLayout>
      </c:layout>
      <c:lineChart>
        <c:grouping val="standard"/>
        <c:varyColors val="0"/>
        <c:ser>
          <c:idx val="1"/>
          <c:order val="0"/>
          <c:tx>
            <c:strRef>
              <c:f>'Storage Cost Example'!$M$70</c:f>
              <c:strCache>
                <c:ptCount val="1"/>
                <c:pt idx="0">
                  <c:v>Bare ground, no cover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'Storage Cost Example'!$L$71:$L$77</c:f>
              <c:numCache>
                <c:formatCode>"$"#,##0.00_);\("$"#,##0.00\)</c:formatCode>
                <c:ptCount val="7"/>
                <c:pt idx="0">
                  <c:v>66</c:v>
                </c:pt>
                <c:pt idx="1">
                  <c:v>84</c:v>
                </c:pt>
                <c:pt idx="2">
                  <c:v>102</c:v>
                </c:pt>
                <c:pt idx="3">
                  <c:v>120</c:v>
                </c:pt>
                <c:pt idx="4">
                  <c:v>138</c:v>
                </c:pt>
                <c:pt idx="5">
                  <c:v>156</c:v>
                </c:pt>
                <c:pt idx="6">
                  <c:v>174</c:v>
                </c:pt>
              </c:numCache>
            </c:numRef>
          </c:cat>
          <c:val>
            <c:numRef>
              <c:f>'Storage Cost Example'!$M$71:$M$77</c:f>
              <c:numCache>
                <c:formatCode>"$"#,##0_);\("$"#,##0\)</c:formatCode>
                <c:ptCount val="7"/>
                <c:pt idx="0">
                  <c:v>25355</c:v>
                </c:pt>
                <c:pt idx="1">
                  <c:v>31430</c:v>
                </c:pt>
                <c:pt idx="2">
                  <c:v>37505</c:v>
                </c:pt>
                <c:pt idx="3">
                  <c:v>43580</c:v>
                </c:pt>
                <c:pt idx="4">
                  <c:v>49655</c:v>
                </c:pt>
                <c:pt idx="5">
                  <c:v>55730</c:v>
                </c:pt>
                <c:pt idx="6">
                  <c:v>61805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49-4C8C-AD61-FF32FC9C6A34}"/>
            </c:ext>
          </c:extLst>
        </c:ser>
        <c:ser>
          <c:idx val="2"/>
          <c:order val="1"/>
          <c:tx>
            <c:strRef>
              <c:f>'Storage Cost Example'!$P$70</c:f>
              <c:strCache>
                <c:ptCount val="1"/>
                <c:pt idx="0">
                  <c:v>Outside, on gravel, no cover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numRef>
              <c:f>'Storage Cost Example'!$L$71:$L$77</c:f>
              <c:numCache>
                <c:formatCode>"$"#,##0.00_);\("$"#,##0.00\)</c:formatCode>
                <c:ptCount val="7"/>
                <c:pt idx="0">
                  <c:v>66</c:v>
                </c:pt>
                <c:pt idx="1">
                  <c:v>84</c:v>
                </c:pt>
                <c:pt idx="2">
                  <c:v>102</c:v>
                </c:pt>
                <c:pt idx="3">
                  <c:v>120</c:v>
                </c:pt>
                <c:pt idx="4">
                  <c:v>138</c:v>
                </c:pt>
                <c:pt idx="5">
                  <c:v>156</c:v>
                </c:pt>
                <c:pt idx="6">
                  <c:v>174</c:v>
                </c:pt>
              </c:numCache>
            </c:numRef>
          </c:cat>
          <c:val>
            <c:numRef>
              <c:f>'Storage Cost Example'!$P$71:$P$77</c:f>
              <c:numCache>
                <c:formatCode>"$"#,##0_);\("$"#,##0\)</c:formatCode>
                <c:ptCount val="7"/>
                <c:pt idx="0">
                  <c:v>42098.75</c:v>
                </c:pt>
                <c:pt idx="1">
                  <c:v>47048.75</c:v>
                </c:pt>
                <c:pt idx="2">
                  <c:v>51998.75</c:v>
                </c:pt>
                <c:pt idx="3">
                  <c:v>56948.75</c:v>
                </c:pt>
                <c:pt idx="4">
                  <c:v>61898.75</c:v>
                </c:pt>
                <c:pt idx="5">
                  <c:v>66848.75</c:v>
                </c:pt>
                <c:pt idx="6">
                  <c:v>71798.75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9-4C8C-AD61-FF32FC9C6A34}"/>
            </c:ext>
          </c:extLst>
        </c:ser>
        <c:ser>
          <c:idx val="3"/>
          <c:order val="2"/>
          <c:tx>
            <c:strRef>
              <c:f>'Storage Cost Example'!$Q$70</c:f>
              <c:strCache>
                <c:ptCount val="1"/>
                <c:pt idx="0">
                  <c:v>Outside, on gravel, under tarp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numRef>
              <c:f>'Storage Cost Example'!$L$71:$L$77</c:f>
              <c:numCache>
                <c:formatCode>"$"#,##0.00_);\("$"#,##0.00\)</c:formatCode>
                <c:ptCount val="7"/>
                <c:pt idx="0">
                  <c:v>66</c:v>
                </c:pt>
                <c:pt idx="1">
                  <c:v>84</c:v>
                </c:pt>
                <c:pt idx="2">
                  <c:v>102</c:v>
                </c:pt>
                <c:pt idx="3">
                  <c:v>120</c:v>
                </c:pt>
                <c:pt idx="4">
                  <c:v>138</c:v>
                </c:pt>
                <c:pt idx="5">
                  <c:v>156</c:v>
                </c:pt>
                <c:pt idx="6">
                  <c:v>174</c:v>
                </c:pt>
              </c:numCache>
            </c:numRef>
          </c:cat>
          <c:val>
            <c:numRef>
              <c:f>'Storage Cost Example'!$Q$71:$Q$77</c:f>
              <c:numCache>
                <c:formatCode>"$"#,##0_);\("$"#,##0\)</c:formatCode>
                <c:ptCount val="7"/>
                <c:pt idx="0">
                  <c:v>17255.25</c:v>
                </c:pt>
                <c:pt idx="1">
                  <c:v>19055.25</c:v>
                </c:pt>
                <c:pt idx="2">
                  <c:v>20855.25</c:v>
                </c:pt>
                <c:pt idx="3">
                  <c:v>22655.25</c:v>
                </c:pt>
                <c:pt idx="4">
                  <c:v>24455.25</c:v>
                </c:pt>
                <c:pt idx="5">
                  <c:v>26255.25</c:v>
                </c:pt>
                <c:pt idx="6">
                  <c:v>28055.25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9-4C8C-AD61-FF32FC9C6A34}"/>
            </c:ext>
          </c:extLst>
        </c:ser>
        <c:ser>
          <c:idx val="4"/>
          <c:order val="3"/>
          <c:tx>
            <c:strRef>
              <c:f>'Storage Cost Example'!$N$70</c:f>
              <c:strCache>
                <c:ptCount val="1"/>
                <c:pt idx="0">
                  <c:v>Outside, bare ground, under tarp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numRef>
              <c:f>'Storage Cost Example'!$L$71:$L$77</c:f>
              <c:numCache>
                <c:formatCode>"$"#,##0.00_);\("$"#,##0.00\)</c:formatCode>
                <c:ptCount val="7"/>
                <c:pt idx="0">
                  <c:v>66</c:v>
                </c:pt>
                <c:pt idx="1">
                  <c:v>84</c:v>
                </c:pt>
                <c:pt idx="2">
                  <c:v>102</c:v>
                </c:pt>
                <c:pt idx="3">
                  <c:v>120</c:v>
                </c:pt>
                <c:pt idx="4">
                  <c:v>138</c:v>
                </c:pt>
                <c:pt idx="5">
                  <c:v>156</c:v>
                </c:pt>
                <c:pt idx="6">
                  <c:v>174</c:v>
                </c:pt>
              </c:numCache>
            </c:numRef>
          </c:cat>
          <c:val>
            <c:numRef>
              <c:f>'Storage Cost Example'!$N$71:$N$77</c:f>
              <c:numCache>
                <c:formatCode>"$"#,##0_);\("$"#,##0\)</c:formatCode>
                <c:ptCount val="7"/>
                <c:pt idx="0">
                  <c:v>15224</c:v>
                </c:pt>
                <c:pt idx="1">
                  <c:v>18149</c:v>
                </c:pt>
                <c:pt idx="2">
                  <c:v>21074</c:v>
                </c:pt>
                <c:pt idx="3">
                  <c:v>23999</c:v>
                </c:pt>
                <c:pt idx="4">
                  <c:v>26924</c:v>
                </c:pt>
                <c:pt idx="5">
                  <c:v>29849</c:v>
                </c:pt>
                <c:pt idx="6">
                  <c:v>32774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49-4C8C-AD61-FF32FC9C6A34}"/>
            </c:ext>
          </c:extLst>
        </c:ser>
        <c:ser>
          <c:idx val="5"/>
          <c:order val="4"/>
          <c:tx>
            <c:strRef>
              <c:f>'Storage Cost Example'!$O$70</c:f>
              <c:strCache>
                <c:ptCount val="1"/>
                <c:pt idx="0">
                  <c:v>Outside, on bare ground, wraps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numRef>
              <c:f>'Storage Cost Example'!$L$71:$L$77</c:f>
              <c:numCache>
                <c:formatCode>"$"#,##0.00_);\("$"#,##0.00\)</c:formatCode>
                <c:ptCount val="7"/>
                <c:pt idx="0">
                  <c:v>66</c:v>
                </c:pt>
                <c:pt idx="1">
                  <c:v>84</c:v>
                </c:pt>
                <c:pt idx="2">
                  <c:v>102</c:v>
                </c:pt>
                <c:pt idx="3">
                  <c:v>120</c:v>
                </c:pt>
                <c:pt idx="4">
                  <c:v>138</c:v>
                </c:pt>
                <c:pt idx="5">
                  <c:v>156</c:v>
                </c:pt>
                <c:pt idx="6">
                  <c:v>174</c:v>
                </c:pt>
              </c:numCache>
            </c:numRef>
          </c:cat>
          <c:val>
            <c:numRef>
              <c:f>'Storage Cost Example'!$O$71:$O$77</c:f>
              <c:numCache>
                <c:formatCode>"$"#,##0_);\("$"#,##0\)</c:formatCode>
                <c:ptCount val="7"/>
                <c:pt idx="0">
                  <c:v>14485</c:v>
                </c:pt>
                <c:pt idx="1">
                  <c:v>17410</c:v>
                </c:pt>
                <c:pt idx="2">
                  <c:v>20335</c:v>
                </c:pt>
                <c:pt idx="3">
                  <c:v>23260</c:v>
                </c:pt>
                <c:pt idx="4">
                  <c:v>26185</c:v>
                </c:pt>
                <c:pt idx="5">
                  <c:v>29110</c:v>
                </c:pt>
                <c:pt idx="6">
                  <c:v>32035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49-4C8C-AD61-FF32FC9C6A34}"/>
            </c:ext>
          </c:extLst>
        </c:ser>
        <c:ser>
          <c:idx val="6"/>
          <c:order val="5"/>
          <c:tx>
            <c:strRef>
              <c:f>'Storage Cost Example'!$R$70</c:f>
              <c:strCache>
                <c:ptCount val="1"/>
                <c:pt idx="0">
                  <c:v>Under roof, no sides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cat>
            <c:numRef>
              <c:f>'Storage Cost Example'!$L$71:$L$77</c:f>
              <c:numCache>
                <c:formatCode>"$"#,##0.00_);\("$"#,##0.00\)</c:formatCode>
                <c:ptCount val="7"/>
                <c:pt idx="0">
                  <c:v>66</c:v>
                </c:pt>
                <c:pt idx="1">
                  <c:v>84</c:v>
                </c:pt>
                <c:pt idx="2">
                  <c:v>102</c:v>
                </c:pt>
                <c:pt idx="3">
                  <c:v>120</c:v>
                </c:pt>
                <c:pt idx="4">
                  <c:v>138</c:v>
                </c:pt>
                <c:pt idx="5">
                  <c:v>156</c:v>
                </c:pt>
                <c:pt idx="6">
                  <c:v>174</c:v>
                </c:pt>
              </c:numCache>
            </c:numRef>
          </c:cat>
          <c:val>
            <c:numRef>
              <c:f>'Storage Cost Example'!$R$71:$R$77</c:f>
              <c:numCache>
                <c:formatCode>"$"#,##0_);\("$"#,##0\)</c:formatCode>
                <c:ptCount val="7"/>
                <c:pt idx="0">
                  <c:v>15684.375</c:v>
                </c:pt>
                <c:pt idx="1">
                  <c:v>17484.375</c:v>
                </c:pt>
                <c:pt idx="2">
                  <c:v>19284.375</c:v>
                </c:pt>
                <c:pt idx="3">
                  <c:v>21084.375</c:v>
                </c:pt>
                <c:pt idx="4">
                  <c:v>22884.375</c:v>
                </c:pt>
                <c:pt idx="5">
                  <c:v>24684.375</c:v>
                </c:pt>
                <c:pt idx="6">
                  <c:v>26484.375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49-4C8C-AD61-FF32FC9C6A34}"/>
            </c:ext>
          </c:extLst>
        </c:ser>
        <c:ser>
          <c:idx val="7"/>
          <c:order val="6"/>
          <c:tx>
            <c:strRef>
              <c:f>'Storage Cost Example'!$S$70</c:f>
              <c:strCache>
                <c:ptCount val="1"/>
                <c:pt idx="0">
                  <c:v>Inside, hoop building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cat>
            <c:numRef>
              <c:f>'Storage Cost Example'!$L$71:$L$77</c:f>
              <c:numCache>
                <c:formatCode>"$"#,##0.00_);\("$"#,##0.00\)</c:formatCode>
                <c:ptCount val="7"/>
                <c:pt idx="0">
                  <c:v>66</c:v>
                </c:pt>
                <c:pt idx="1">
                  <c:v>84</c:v>
                </c:pt>
                <c:pt idx="2">
                  <c:v>102</c:v>
                </c:pt>
                <c:pt idx="3">
                  <c:v>120</c:v>
                </c:pt>
                <c:pt idx="4">
                  <c:v>138</c:v>
                </c:pt>
                <c:pt idx="5">
                  <c:v>156</c:v>
                </c:pt>
                <c:pt idx="6">
                  <c:v>174</c:v>
                </c:pt>
              </c:numCache>
            </c:numRef>
          </c:cat>
          <c:val>
            <c:numRef>
              <c:f>'Storage Cost Example'!$S$71:$S$77</c:f>
              <c:numCache>
                <c:formatCode>"$"#,##0_);\("$"#,##0\)</c:formatCode>
                <c:ptCount val="7"/>
                <c:pt idx="0">
                  <c:v>22668.75</c:v>
                </c:pt>
                <c:pt idx="1">
                  <c:v>23568.75</c:v>
                </c:pt>
                <c:pt idx="2">
                  <c:v>24468.75</c:v>
                </c:pt>
                <c:pt idx="3">
                  <c:v>25368.75</c:v>
                </c:pt>
                <c:pt idx="4">
                  <c:v>26268.75</c:v>
                </c:pt>
                <c:pt idx="5">
                  <c:v>27168.75</c:v>
                </c:pt>
                <c:pt idx="6">
                  <c:v>28068.75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49-4C8C-AD61-FF32FC9C6A34}"/>
            </c:ext>
          </c:extLst>
        </c:ser>
        <c:ser>
          <c:idx val="8"/>
          <c:order val="7"/>
          <c:tx>
            <c:strRef>
              <c:f>'Storage Cost Example'!$T$70</c:f>
              <c:strCache>
                <c:ptCount val="1"/>
                <c:pt idx="0">
                  <c:v>Inside, existing building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dash"/>
            <c:size val="6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marker>
          <c:cat>
            <c:numRef>
              <c:f>'Storage Cost Example'!$L$71:$L$77</c:f>
              <c:numCache>
                <c:formatCode>"$"#,##0.00_);\("$"#,##0.00\)</c:formatCode>
                <c:ptCount val="7"/>
                <c:pt idx="0">
                  <c:v>66</c:v>
                </c:pt>
                <c:pt idx="1">
                  <c:v>84</c:v>
                </c:pt>
                <c:pt idx="2">
                  <c:v>102</c:v>
                </c:pt>
                <c:pt idx="3">
                  <c:v>120</c:v>
                </c:pt>
                <c:pt idx="4">
                  <c:v>138</c:v>
                </c:pt>
                <c:pt idx="5">
                  <c:v>156</c:v>
                </c:pt>
                <c:pt idx="6">
                  <c:v>174</c:v>
                </c:pt>
              </c:numCache>
            </c:numRef>
          </c:cat>
          <c:val>
            <c:numRef>
              <c:f>'Storage Cost Example'!$T$71:$T$77</c:f>
              <c:numCache>
                <c:formatCode>"$"#,##0_);\("$"#,##0\)</c:formatCode>
                <c:ptCount val="7"/>
                <c:pt idx="0">
                  <c:v>12937.5</c:v>
                </c:pt>
                <c:pt idx="1">
                  <c:v>13837.5</c:v>
                </c:pt>
                <c:pt idx="2">
                  <c:v>14737.5</c:v>
                </c:pt>
                <c:pt idx="3">
                  <c:v>15637.5</c:v>
                </c:pt>
                <c:pt idx="4">
                  <c:v>16537.5</c:v>
                </c:pt>
                <c:pt idx="5">
                  <c:v>17437.5</c:v>
                </c:pt>
                <c:pt idx="6">
                  <c:v>18337.5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49-4C8C-AD61-FF32FC9C6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522672"/>
        <c:axId val="1779527600"/>
      </c:lineChart>
      <c:catAx>
        <c:axId val="1779522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 of Hay</a:t>
                </a:r>
              </a:p>
            </c:rich>
          </c:tx>
          <c:layout>
            <c:manualLayout>
              <c:xMode val="edge"/>
              <c:yMode val="edge"/>
              <c:x val="0.33796266094784289"/>
              <c:y val="0.956879581789801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52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952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52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078658800593817"/>
          <c:y val="0.155716089120363"/>
          <c:w val="0.29908486354867203"/>
          <c:h val="0.656251145368863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Cost for Storage INCLUDING STORAGE LOSS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9.3463439803115944E-2"/>
          <c:y val="2.57655016059594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452579724854096E-2"/>
          <c:y val="0.14245053878021199"/>
          <c:w val="0.60709834330732104"/>
          <c:h val="0.72883420131514487"/>
        </c:manualLayout>
      </c:layout>
      <c:lineChart>
        <c:grouping val="standard"/>
        <c:varyColors val="0"/>
        <c:ser>
          <c:idx val="1"/>
          <c:order val="0"/>
          <c:tx>
            <c:strRef>
              <c:f>'Storage Cost Blank'!$M$70</c:f>
              <c:strCache>
                <c:ptCount val="1"/>
                <c:pt idx="0">
                  <c:v>Bare ground, no cover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'Storage Cost Blank'!$L$71:$L$77</c:f>
              <c:numCache>
                <c:formatCode>"$"#,##0.00_);\("$"#,##0.00\)</c:formatCode>
                <c:ptCount val="7"/>
                <c:pt idx="0">
                  <c:v>66</c:v>
                </c:pt>
                <c:pt idx="1">
                  <c:v>84</c:v>
                </c:pt>
                <c:pt idx="2">
                  <c:v>102</c:v>
                </c:pt>
                <c:pt idx="3">
                  <c:v>120</c:v>
                </c:pt>
                <c:pt idx="4">
                  <c:v>138</c:v>
                </c:pt>
                <c:pt idx="5">
                  <c:v>156</c:v>
                </c:pt>
                <c:pt idx="6">
                  <c:v>174</c:v>
                </c:pt>
              </c:numCache>
            </c:numRef>
          </c:cat>
          <c:val>
            <c:numRef>
              <c:f>'Storage Cost Blank'!$M$71:$M$77</c:f>
              <c:numCache>
                <c:formatCode>"$"#,##0_);\("$"#,##0\)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9-4656-AD04-A1151AE858C2}"/>
            </c:ext>
          </c:extLst>
        </c:ser>
        <c:ser>
          <c:idx val="2"/>
          <c:order val="1"/>
          <c:tx>
            <c:strRef>
              <c:f>'Storage Cost Blank'!$P$70</c:f>
              <c:strCache>
                <c:ptCount val="1"/>
                <c:pt idx="0">
                  <c:v>Outside, on gravel, no cover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numRef>
              <c:f>'Storage Cost Blank'!$L$71:$L$77</c:f>
              <c:numCache>
                <c:formatCode>"$"#,##0.00_);\("$"#,##0.00\)</c:formatCode>
                <c:ptCount val="7"/>
                <c:pt idx="0">
                  <c:v>66</c:v>
                </c:pt>
                <c:pt idx="1">
                  <c:v>84</c:v>
                </c:pt>
                <c:pt idx="2">
                  <c:v>102</c:v>
                </c:pt>
                <c:pt idx="3">
                  <c:v>120</c:v>
                </c:pt>
                <c:pt idx="4">
                  <c:v>138</c:v>
                </c:pt>
                <c:pt idx="5">
                  <c:v>156</c:v>
                </c:pt>
                <c:pt idx="6">
                  <c:v>174</c:v>
                </c:pt>
              </c:numCache>
            </c:numRef>
          </c:cat>
          <c:val>
            <c:numRef>
              <c:f>'Storage Cost Blank'!$P$71:$P$77</c:f>
              <c:numCache>
                <c:formatCode>"$"#,##0_);\("$"#,##0\)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19-4656-AD04-A1151AE858C2}"/>
            </c:ext>
          </c:extLst>
        </c:ser>
        <c:ser>
          <c:idx val="3"/>
          <c:order val="2"/>
          <c:tx>
            <c:strRef>
              <c:f>'Storage Cost Blank'!$Q$70</c:f>
              <c:strCache>
                <c:ptCount val="1"/>
                <c:pt idx="0">
                  <c:v>Outside, on gravel, under tarp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numRef>
              <c:f>'Storage Cost Blank'!$L$71:$L$77</c:f>
              <c:numCache>
                <c:formatCode>"$"#,##0.00_);\("$"#,##0.00\)</c:formatCode>
                <c:ptCount val="7"/>
                <c:pt idx="0">
                  <c:v>66</c:v>
                </c:pt>
                <c:pt idx="1">
                  <c:v>84</c:v>
                </c:pt>
                <c:pt idx="2">
                  <c:v>102</c:v>
                </c:pt>
                <c:pt idx="3">
                  <c:v>120</c:v>
                </c:pt>
                <c:pt idx="4">
                  <c:v>138</c:v>
                </c:pt>
                <c:pt idx="5">
                  <c:v>156</c:v>
                </c:pt>
                <c:pt idx="6">
                  <c:v>174</c:v>
                </c:pt>
              </c:numCache>
            </c:numRef>
          </c:cat>
          <c:val>
            <c:numRef>
              <c:f>'Storage Cost Blank'!$Q$71:$Q$77</c:f>
              <c:numCache>
                <c:formatCode>"$"#,##0_);\("$"#,##0\)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19-4656-AD04-A1151AE858C2}"/>
            </c:ext>
          </c:extLst>
        </c:ser>
        <c:ser>
          <c:idx val="4"/>
          <c:order val="3"/>
          <c:tx>
            <c:strRef>
              <c:f>'Storage Cost Blank'!$N$70</c:f>
              <c:strCache>
                <c:ptCount val="1"/>
                <c:pt idx="0">
                  <c:v>Outside, bare ground, under tarp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numRef>
              <c:f>'Storage Cost Blank'!$L$71:$L$77</c:f>
              <c:numCache>
                <c:formatCode>"$"#,##0.00_);\("$"#,##0.00\)</c:formatCode>
                <c:ptCount val="7"/>
                <c:pt idx="0">
                  <c:v>66</c:v>
                </c:pt>
                <c:pt idx="1">
                  <c:v>84</c:v>
                </c:pt>
                <c:pt idx="2">
                  <c:v>102</c:v>
                </c:pt>
                <c:pt idx="3">
                  <c:v>120</c:v>
                </c:pt>
                <c:pt idx="4">
                  <c:v>138</c:v>
                </c:pt>
                <c:pt idx="5">
                  <c:v>156</c:v>
                </c:pt>
                <c:pt idx="6">
                  <c:v>174</c:v>
                </c:pt>
              </c:numCache>
            </c:numRef>
          </c:cat>
          <c:val>
            <c:numRef>
              <c:f>'Storage Cost Blank'!$N$71:$N$77</c:f>
              <c:numCache>
                <c:formatCode>"$"#,##0_);\("$"#,##0\)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19-4656-AD04-A1151AE858C2}"/>
            </c:ext>
          </c:extLst>
        </c:ser>
        <c:ser>
          <c:idx val="5"/>
          <c:order val="4"/>
          <c:tx>
            <c:strRef>
              <c:f>'Storage Cost Blank'!$O$70</c:f>
              <c:strCache>
                <c:ptCount val="1"/>
                <c:pt idx="0">
                  <c:v>Outside, on bare ground, wraps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numRef>
              <c:f>'Storage Cost Blank'!$L$71:$L$77</c:f>
              <c:numCache>
                <c:formatCode>"$"#,##0.00_);\("$"#,##0.00\)</c:formatCode>
                <c:ptCount val="7"/>
                <c:pt idx="0">
                  <c:v>66</c:v>
                </c:pt>
                <c:pt idx="1">
                  <c:v>84</c:v>
                </c:pt>
                <c:pt idx="2">
                  <c:v>102</c:v>
                </c:pt>
                <c:pt idx="3">
                  <c:v>120</c:v>
                </c:pt>
                <c:pt idx="4">
                  <c:v>138</c:v>
                </c:pt>
                <c:pt idx="5">
                  <c:v>156</c:v>
                </c:pt>
                <c:pt idx="6">
                  <c:v>174</c:v>
                </c:pt>
              </c:numCache>
            </c:numRef>
          </c:cat>
          <c:val>
            <c:numRef>
              <c:f>'Storage Cost Blank'!$O$71:$O$77</c:f>
              <c:numCache>
                <c:formatCode>"$"#,##0_);\("$"#,##0\)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19-4656-AD04-A1151AE858C2}"/>
            </c:ext>
          </c:extLst>
        </c:ser>
        <c:ser>
          <c:idx val="6"/>
          <c:order val="5"/>
          <c:tx>
            <c:strRef>
              <c:f>'Storage Cost Blank'!$R$70</c:f>
              <c:strCache>
                <c:ptCount val="1"/>
                <c:pt idx="0">
                  <c:v>Under roof, no sides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cat>
            <c:numRef>
              <c:f>'Storage Cost Blank'!$L$71:$L$77</c:f>
              <c:numCache>
                <c:formatCode>"$"#,##0.00_);\("$"#,##0.00\)</c:formatCode>
                <c:ptCount val="7"/>
                <c:pt idx="0">
                  <c:v>66</c:v>
                </c:pt>
                <c:pt idx="1">
                  <c:v>84</c:v>
                </c:pt>
                <c:pt idx="2">
                  <c:v>102</c:v>
                </c:pt>
                <c:pt idx="3">
                  <c:v>120</c:v>
                </c:pt>
                <c:pt idx="4">
                  <c:v>138</c:v>
                </c:pt>
                <c:pt idx="5">
                  <c:v>156</c:v>
                </c:pt>
                <c:pt idx="6">
                  <c:v>174</c:v>
                </c:pt>
              </c:numCache>
            </c:numRef>
          </c:cat>
          <c:val>
            <c:numRef>
              <c:f>'Storage Cost Blank'!$R$71:$R$77</c:f>
              <c:numCache>
                <c:formatCode>"$"#,##0_);\("$"#,##0\)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19-4656-AD04-A1151AE858C2}"/>
            </c:ext>
          </c:extLst>
        </c:ser>
        <c:ser>
          <c:idx val="7"/>
          <c:order val="6"/>
          <c:tx>
            <c:strRef>
              <c:f>'Storage Cost Blank'!$S$70</c:f>
              <c:strCache>
                <c:ptCount val="1"/>
                <c:pt idx="0">
                  <c:v>Inside, hoop building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cat>
            <c:numRef>
              <c:f>'Storage Cost Blank'!$L$71:$L$77</c:f>
              <c:numCache>
                <c:formatCode>"$"#,##0.00_);\("$"#,##0.00\)</c:formatCode>
                <c:ptCount val="7"/>
                <c:pt idx="0">
                  <c:v>66</c:v>
                </c:pt>
                <c:pt idx="1">
                  <c:v>84</c:v>
                </c:pt>
                <c:pt idx="2">
                  <c:v>102</c:v>
                </c:pt>
                <c:pt idx="3">
                  <c:v>120</c:v>
                </c:pt>
                <c:pt idx="4">
                  <c:v>138</c:v>
                </c:pt>
                <c:pt idx="5">
                  <c:v>156</c:v>
                </c:pt>
                <c:pt idx="6">
                  <c:v>174</c:v>
                </c:pt>
              </c:numCache>
            </c:numRef>
          </c:cat>
          <c:val>
            <c:numRef>
              <c:f>'Storage Cost Blank'!$S$71:$S$77</c:f>
              <c:numCache>
                <c:formatCode>"$"#,##0_);\("$"#,##0\)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B19-4656-AD04-A1151AE858C2}"/>
            </c:ext>
          </c:extLst>
        </c:ser>
        <c:ser>
          <c:idx val="8"/>
          <c:order val="7"/>
          <c:tx>
            <c:strRef>
              <c:f>'Storage Cost Blank'!$T$70</c:f>
              <c:strCache>
                <c:ptCount val="1"/>
                <c:pt idx="0">
                  <c:v>Inside, existing building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dash"/>
            <c:size val="6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marker>
          <c:cat>
            <c:numRef>
              <c:f>'Storage Cost Blank'!$L$71:$L$77</c:f>
              <c:numCache>
                <c:formatCode>"$"#,##0.00_);\("$"#,##0.00\)</c:formatCode>
                <c:ptCount val="7"/>
                <c:pt idx="0">
                  <c:v>66</c:v>
                </c:pt>
                <c:pt idx="1">
                  <c:v>84</c:v>
                </c:pt>
                <c:pt idx="2">
                  <c:v>102</c:v>
                </c:pt>
                <c:pt idx="3">
                  <c:v>120</c:v>
                </c:pt>
                <c:pt idx="4">
                  <c:v>138</c:v>
                </c:pt>
                <c:pt idx="5">
                  <c:v>156</c:v>
                </c:pt>
                <c:pt idx="6">
                  <c:v>174</c:v>
                </c:pt>
              </c:numCache>
            </c:numRef>
          </c:cat>
          <c:val>
            <c:numRef>
              <c:f>'Storage Cost Blank'!$T$71:$T$77</c:f>
              <c:numCache>
                <c:formatCode>"$"#,##0_);\("$"#,##0\)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B19-4656-AD04-A1151AE85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522672"/>
        <c:axId val="1779527600"/>
      </c:lineChart>
      <c:catAx>
        <c:axId val="1779522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 of Hay</a:t>
                </a:r>
              </a:p>
            </c:rich>
          </c:tx>
          <c:layout>
            <c:manualLayout>
              <c:xMode val="edge"/>
              <c:yMode val="edge"/>
              <c:x val="0.33796266094784289"/>
              <c:y val="0.956879581789801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52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952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52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078658800593817"/>
          <c:y val="0.155716089120363"/>
          <c:w val="0.29908486354867203"/>
          <c:h val="0.656251145368863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52022</xdr:colOff>
      <xdr:row>66</xdr:row>
      <xdr:rowOff>110636</xdr:rowOff>
    </xdr:from>
    <xdr:to>
      <xdr:col>9</xdr:col>
      <xdr:colOff>962025</xdr:colOff>
      <xdr:row>90</xdr:row>
      <xdr:rowOff>155086</xdr:rowOff>
    </xdr:to>
    <xdr:graphicFrame macro="">
      <xdr:nvGraphicFramePr>
        <xdr:cNvPr id="2" name="Chart 287" descr="Chart showing total costs of storage for each storage type." title="Chart image">
          <a:extLst>
            <a:ext uri="{FF2B5EF4-FFF2-40B4-BE49-F238E27FC236}">
              <a16:creationId xmlns:a16="http://schemas.microsoft.com/office/drawing/2014/main" id="{B968593A-544C-4A10-A13F-1F5B90F57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466725</xdr:colOff>
      <xdr:row>2</xdr:row>
      <xdr:rowOff>63121</xdr:rowOff>
    </xdr:from>
    <xdr:to>
      <xdr:col>9</xdr:col>
      <xdr:colOff>971550</xdr:colOff>
      <xdr:row>19</xdr:row>
      <xdr:rowOff>87572</xdr:rowOff>
    </xdr:to>
    <xdr:pic>
      <xdr:nvPicPr>
        <xdr:cNvPr id="3" name="Picture 2" title="Bales under storage image">
          <a:extLst>
            <a:ext uri="{FF2B5EF4-FFF2-40B4-BE49-F238E27FC236}">
              <a16:creationId xmlns:a16="http://schemas.microsoft.com/office/drawing/2014/main" id="{3634F579-C93D-497A-B75E-B78C8091AB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639" b="10250"/>
        <a:stretch/>
      </xdr:blipFill>
      <xdr:spPr>
        <a:xfrm>
          <a:off x="8896350" y="539371"/>
          <a:ext cx="3448050" cy="2777176"/>
        </a:xfrm>
        <a:prstGeom prst="rect">
          <a:avLst/>
        </a:prstGeom>
      </xdr:spPr>
    </xdr:pic>
    <xdr:clientData/>
  </xdr:twoCellAnchor>
  <xdr:twoCellAnchor editAs="oneCell">
    <xdr:from>
      <xdr:col>0</xdr:col>
      <xdr:colOff>1420811</xdr:colOff>
      <xdr:row>72</xdr:row>
      <xdr:rowOff>47625</xdr:rowOff>
    </xdr:from>
    <xdr:to>
      <xdr:col>1</xdr:col>
      <xdr:colOff>129221</xdr:colOff>
      <xdr:row>75</xdr:row>
      <xdr:rowOff>14894</xdr:rowOff>
    </xdr:to>
    <xdr:pic>
      <xdr:nvPicPr>
        <xdr:cNvPr id="4" name="Picture 3" title="Iowa State University Extension and Outreach Image">
          <a:extLst>
            <a:ext uri="{FF2B5EF4-FFF2-40B4-BE49-F238E27FC236}">
              <a16:creationId xmlns:a16="http://schemas.microsoft.com/office/drawing/2014/main" id="{36BB97CA-A27D-480B-841D-8FDCB96C037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811" y="13506450"/>
          <a:ext cx="2423160" cy="4530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52022</xdr:colOff>
      <xdr:row>66</xdr:row>
      <xdr:rowOff>110635</xdr:rowOff>
    </xdr:from>
    <xdr:to>
      <xdr:col>9</xdr:col>
      <xdr:colOff>962025</xdr:colOff>
      <xdr:row>90</xdr:row>
      <xdr:rowOff>155085</xdr:rowOff>
    </xdr:to>
    <xdr:graphicFrame macro="">
      <xdr:nvGraphicFramePr>
        <xdr:cNvPr id="2" name="Chart 287" descr="Chart showing total costs of storage for each storage type." title="Chart image">
          <a:extLst>
            <a:ext uri="{FF2B5EF4-FFF2-40B4-BE49-F238E27FC236}">
              <a16:creationId xmlns:a16="http://schemas.microsoft.com/office/drawing/2014/main" id="{2EC7FADB-2FF6-44F9-8C45-132F0775BB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466725</xdr:colOff>
      <xdr:row>2</xdr:row>
      <xdr:rowOff>63121</xdr:rowOff>
    </xdr:from>
    <xdr:to>
      <xdr:col>9</xdr:col>
      <xdr:colOff>971550</xdr:colOff>
      <xdr:row>19</xdr:row>
      <xdr:rowOff>87572</xdr:rowOff>
    </xdr:to>
    <xdr:pic>
      <xdr:nvPicPr>
        <xdr:cNvPr id="3" name="Picture 2" title="Bales under storage image">
          <a:extLst>
            <a:ext uri="{FF2B5EF4-FFF2-40B4-BE49-F238E27FC236}">
              <a16:creationId xmlns:a16="http://schemas.microsoft.com/office/drawing/2014/main" id="{CEDC1EC6-7932-4B32-A9E9-4239C22152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639" b="10250"/>
        <a:stretch/>
      </xdr:blipFill>
      <xdr:spPr>
        <a:xfrm>
          <a:off x="8896350" y="539371"/>
          <a:ext cx="3448050" cy="2777176"/>
        </a:xfrm>
        <a:prstGeom prst="rect">
          <a:avLst/>
        </a:prstGeom>
      </xdr:spPr>
    </xdr:pic>
    <xdr:clientData/>
  </xdr:twoCellAnchor>
  <xdr:twoCellAnchor editAs="oneCell">
    <xdr:from>
      <xdr:col>0</xdr:col>
      <xdr:colOff>1420811</xdr:colOff>
      <xdr:row>72</xdr:row>
      <xdr:rowOff>47625</xdr:rowOff>
    </xdr:from>
    <xdr:to>
      <xdr:col>1</xdr:col>
      <xdr:colOff>116765</xdr:colOff>
      <xdr:row>75</xdr:row>
      <xdr:rowOff>23339</xdr:rowOff>
    </xdr:to>
    <xdr:pic>
      <xdr:nvPicPr>
        <xdr:cNvPr id="4" name="Picture 3" title="Iowa State University Extension and Outreach Image">
          <a:extLst>
            <a:ext uri="{FF2B5EF4-FFF2-40B4-BE49-F238E27FC236}">
              <a16:creationId xmlns:a16="http://schemas.microsoft.com/office/drawing/2014/main" id="{2A982964-D042-40B5-BDED-D0F634DA194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811" y="13439775"/>
          <a:ext cx="2410704" cy="4614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xtension.iastate.edu/agdm/crops/html/a2-37.html" TargetMode="External"/><Relationship Id="rId1" Type="http://schemas.openxmlformats.org/officeDocument/2006/relationships/hyperlink" Target="mailto:agdm@iastate.edu?subject=AgDM%20Hay%20Storage%20Spreadsheet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xtension.iastate.edu/agdm/crops/html/a2-37.html" TargetMode="External"/><Relationship Id="rId1" Type="http://schemas.openxmlformats.org/officeDocument/2006/relationships/hyperlink" Target="mailto:agdm@iastate.edu?subject=AgDM%20Hay%20Storage%20Spreadsheet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pods.dasnr.okstate.edu/docushare/dsweb/Get/Rendition-6342/BAE-1716web.pdf" TargetMode="External"/><Relationship Id="rId2" Type="http://schemas.openxmlformats.org/officeDocument/2006/relationships/hyperlink" Target="http://www.caf.wvu.edu/~forage/roundbale.htm" TargetMode="External"/><Relationship Id="rId1" Type="http://schemas.openxmlformats.org/officeDocument/2006/relationships/hyperlink" Target="http://www.uwex.edu/ces/crops/uwforage/BigBaleStorage-FOF.pdf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8"/>
  <sheetViews>
    <sheetView showGridLines="0" tabSelected="1" zoomScaleNormal="100" workbookViewId="0"/>
  </sheetViews>
  <sheetFormatPr baseColWidth="10" defaultColWidth="8.83203125" defaultRowHeight="13"/>
  <cols>
    <col min="1" max="1" width="55.6640625" customWidth="1"/>
    <col min="2" max="2" width="11.83203125" bestFit="1" customWidth="1"/>
    <col min="3" max="10" width="14.6640625" customWidth="1"/>
    <col min="11" max="11" width="31.83203125" bestFit="1" customWidth="1"/>
    <col min="17" max="17" width="11.83203125" bestFit="1" customWidth="1"/>
    <col min="18" max="18" width="15.33203125" bestFit="1" customWidth="1"/>
    <col min="19" max="19" width="12.33203125" bestFit="1" customWidth="1"/>
    <col min="20" max="20" width="14.83203125" bestFit="1" customWidth="1"/>
    <col min="21" max="21" width="12.5" bestFit="1" customWidth="1"/>
    <col min="22" max="22" width="10.33203125" bestFit="1" customWidth="1"/>
    <col min="23" max="23" width="13.5" bestFit="1" customWidth="1"/>
  </cols>
  <sheetData>
    <row r="1" spans="1:10" s="162" customFormat="1" ht="26.25" customHeight="1" thickBot="1">
      <c r="A1" s="161" t="s">
        <v>35</v>
      </c>
      <c r="J1" s="180" t="s">
        <v>138</v>
      </c>
    </row>
    <row r="2" spans="1:10" ht="17" thickTop="1">
      <c r="A2" s="135" t="s">
        <v>117</v>
      </c>
      <c r="B2" s="1"/>
      <c r="C2" s="2"/>
      <c r="D2" s="2"/>
      <c r="E2" s="2"/>
      <c r="G2" s="2"/>
      <c r="H2" s="2"/>
      <c r="I2" s="2"/>
      <c r="J2" s="2"/>
    </row>
    <row r="3" spans="1:10" ht="12.75" customHeight="1">
      <c r="A3" s="136" t="s">
        <v>119</v>
      </c>
      <c r="B3" s="76"/>
      <c r="C3" s="76"/>
      <c r="D3" s="76"/>
      <c r="E3" s="76"/>
      <c r="F3" s="75"/>
      <c r="G3" s="75"/>
      <c r="H3" s="3"/>
      <c r="I3" s="3"/>
      <c r="J3" s="3"/>
    </row>
    <row r="4" spans="1:10">
      <c r="A4" s="137"/>
      <c r="B4" s="2"/>
      <c r="C4" s="2"/>
      <c r="D4" s="2"/>
      <c r="E4" s="2"/>
      <c r="F4" s="2"/>
      <c r="G4" s="2"/>
      <c r="H4" s="2"/>
      <c r="I4" s="2"/>
      <c r="J4" s="2"/>
    </row>
    <row r="5" spans="1:10">
      <c r="A5" s="138" t="s">
        <v>36</v>
      </c>
      <c r="B5" s="4"/>
      <c r="C5" s="4"/>
      <c r="D5" s="4"/>
      <c r="E5" s="4"/>
      <c r="F5" s="4"/>
      <c r="G5" s="4"/>
      <c r="H5" s="4"/>
      <c r="I5" s="4"/>
    </row>
    <row r="6" spans="1:10">
      <c r="A6" s="139" t="s">
        <v>118</v>
      </c>
      <c r="B6" s="26"/>
      <c r="C6" s="35"/>
      <c r="D6" s="35"/>
      <c r="E6" s="35"/>
    </row>
    <row r="7" spans="1:10">
      <c r="B7" s="2"/>
    </row>
    <row r="8" spans="1:10">
      <c r="A8" s="133" t="s">
        <v>90</v>
      </c>
      <c r="B8" s="2"/>
      <c r="C8" s="131" t="s">
        <v>101</v>
      </c>
      <c r="E8" s="2"/>
    </row>
    <row r="9" spans="1:10" ht="14">
      <c r="A9" s="134" t="s">
        <v>37</v>
      </c>
      <c r="B9" s="6">
        <v>250</v>
      </c>
      <c r="C9" s="132" t="s">
        <v>38</v>
      </c>
      <c r="E9" s="7"/>
      <c r="F9" s="2"/>
      <c r="H9" s="7"/>
      <c r="I9" s="7"/>
      <c r="J9" s="7"/>
    </row>
    <row r="10" spans="1:10" ht="14">
      <c r="A10" s="134" t="s">
        <v>89</v>
      </c>
      <c r="B10" s="6">
        <v>5</v>
      </c>
      <c r="C10" s="132" t="s">
        <v>39</v>
      </c>
      <c r="E10" s="7"/>
      <c r="F10" s="2"/>
      <c r="H10" s="7"/>
      <c r="I10" s="7"/>
      <c r="J10" s="7"/>
    </row>
    <row r="11" spans="1:10" ht="14">
      <c r="A11" s="134" t="s">
        <v>40</v>
      </c>
      <c r="B11" s="6">
        <v>5</v>
      </c>
      <c r="C11" s="132" t="s">
        <v>41</v>
      </c>
      <c r="E11" s="7"/>
      <c r="F11" s="2"/>
      <c r="H11" s="7"/>
      <c r="I11" s="7"/>
      <c r="J11" s="7"/>
    </row>
    <row r="12" spans="1:10" ht="14">
      <c r="A12" s="134" t="s">
        <v>42</v>
      </c>
      <c r="B12" s="6">
        <v>6</v>
      </c>
      <c r="C12" s="132" t="s">
        <v>41</v>
      </c>
      <c r="E12" s="7"/>
      <c r="F12" s="2"/>
      <c r="H12" s="7"/>
      <c r="I12" s="7"/>
      <c r="J12" s="7"/>
    </row>
    <row r="13" spans="1:10" ht="14">
      <c r="A13" s="134" t="s">
        <v>43</v>
      </c>
      <c r="B13" s="8">
        <v>1250</v>
      </c>
      <c r="C13" s="132" t="s">
        <v>44</v>
      </c>
      <c r="E13" s="10"/>
      <c r="F13" s="9"/>
      <c r="H13" s="10"/>
      <c r="I13" s="10"/>
      <c r="J13" s="10"/>
    </row>
    <row r="14" spans="1:10" ht="14">
      <c r="A14" s="134" t="s">
        <v>133</v>
      </c>
      <c r="B14" s="8">
        <v>1000</v>
      </c>
      <c r="C14" s="132" t="s">
        <v>45</v>
      </c>
      <c r="E14" s="10"/>
      <c r="F14" s="9"/>
      <c r="H14" s="10"/>
      <c r="I14" s="10"/>
      <c r="J14" s="10"/>
    </row>
    <row r="15" spans="1:10">
      <c r="A15" s="134"/>
      <c r="B15" s="10"/>
      <c r="C15" s="132"/>
      <c r="E15" s="10"/>
      <c r="F15" s="9"/>
      <c r="H15" s="10"/>
      <c r="I15" s="10"/>
      <c r="J15" s="10"/>
    </row>
    <row r="16" spans="1:10" ht="14">
      <c r="A16" s="134" t="s">
        <v>46</v>
      </c>
      <c r="B16" s="11">
        <v>125</v>
      </c>
      <c r="C16" s="132" t="s">
        <v>47</v>
      </c>
      <c r="E16" s="97"/>
      <c r="F16" s="12"/>
      <c r="H16" s="13"/>
      <c r="I16" s="13"/>
      <c r="J16" s="13"/>
    </row>
    <row r="17" spans="1:23" ht="14">
      <c r="A17" s="134" t="s">
        <v>122</v>
      </c>
      <c r="B17" s="11">
        <v>80</v>
      </c>
      <c r="C17" s="132" t="s">
        <v>47</v>
      </c>
      <c r="E17" s="97"/>
      <c r="F17" s="12"/>
      <c r="G17" s="13"/>
      <c r="H17" s="13"/>
      <c r="I17" s="13"/>
      <c r="J17" s="13"/>
    </row>
    <row r="18" spans="1:23" ht="14">
      <c r="A18" s="134" t="s">
        <v>95</v>
      </c>
      <c r="B18" s="14">
        <v>0.03</v>
      </c>
      <c r="C18" s="132" t="s">
        <v>48</v>
      </c>
      <c r="E18" s="16"/>
      <c r="F18" s="15"/>
      <c r="G18" s="16"/>
      <c r="H18" s="16"/>
      <c r="I18" s="16"/>
      <c r="J18" s="16"/>
    </row>
    <row r="19" spans="1:23" ht="14">
      <c r="A19" s="134" t="s">
        <v>102</v>
      </c>
      <c r="B19" s="17">
        <v>18</v>
      </c>
      <c r="C19" s="132" t="s">
        <v>49</v>
      </c>
      <c r="E19" s="93"/>
      <c r="F19" s="12"/>
      <c r="G19" s="18"/>
      <c r="J19" s="13"/>
    </row>
    <row r="20" spans="1:23">
      <c r="A20" s="62"/>
      <c r="B20" s="5"/>
      <c r="C20" s="19"/>
      <c r="D20" s="19"/>
      <c r="E20" s="19"/>
      <c r="F20" s="65"/>
      <c r="G20" s="65"/>
      <c r="H20" s="66"/>
      <c r="I20" s="66"/>
      <c r="J20" s="65"/>
    </row>
    <row r="21" spans="1:23" ht="40" customHeight="1">
      <c r="A21" s="163" t="s">
        <v>57</v>
      </c>
      <c r="B21" s="164"/>
      <c r="C21" s="165" t="s">
        <v>82</v>
      </c>
      <c r="D21" s="165" t="s">
        <v>109</v>
      </c>
      <c r="E21" s="165" t="s">
        <v>126</v>
      </c>
      <c r="F21" s="165" t="s">
        <v>85</v>
      </c>
      <c r="G21" s="165" t="s">
        <v>86</v>
      </c>
      <c r="H21" s="166" t="s">
        <v>84</v>
      </c>
      <c r="I21" s="165" t="s">
        <v>127</v>
      </c>
      <c r="J21" s="165" t="s">
        <v>83</v>
      </c>
    </row>
    <row r="22" spans="1:23" ht="27">
      <c r="A22" s="140" t="s">
        <v>91</v>
      </c>
      <c r="B22" s="153" t="s">
        <v>48</v>
      </c>
      <c r="C22" s="91">
        <v>0.27</v>
      </c>
      <c r="D22" s="91">
        <v>0.13</v>
      </c>
      <c r="E22" s="91">
        <v>0.13</v>
      </c>
      <c r="F22" s="91">
        <v>0.22</v>
      </c>
      <c r="G22" s="91">
        <v>0.08</v>
      </c>
      <c r="H22" s="91">
        <v>0.08</v>
      </c>
      <c r="I22" s="91">
        <v>0.04</v>
      </c>
      <c r="J22" s="92">
        <v>0.04</v>
      </c>
      <c r="K22" s="73" t="s">
        <v>121</v>
      </c>
    </row>
    <row r="23" spans="1:23">
      <c r="A23" s="141"/>
      <c r="B23" s="154"/>
      <c r="C23" s="122"/>
      <c r="D23" s="53"/>
      <c r="E23" s="53"/>
      <c r="F23" s="47"/>
      <c r="G23" s="53"/>
      <c r="H23" s="53"/>
      <c r="I23" s="53"/>
      <c r="J23" s="123"/>
    </row>
    <row r="24" spans="1:23" ht="14">
      <c r="A24" s="140" t="s">
        <v>92</v>
      </c>
      <c r="B24" s="154"/>
      <c r="C24" s="124"/>
      <c r="D24" s="55"/>
      <c r="E24" s="55"/>
      <c r="F24" s="48"/>
      <c r="G24" s="54"/>
      <c r="H24" s="125"/>
      <c r="I24" s="54"/>
      <c r="J24" s="54"/>
    </row>
    <row r="25" spans="1:23" ht="14">
      <c r="A25" s="134" t="s">
        <v>104</v>
      </c>
      <c r="B25" s="153" t="s">
        <v>74</v>
      </c>
      <c r="C25" s="58"/>
      <c r="D25" s="93"/>
      <c r="E25" s="56"/>
      <c r="F25" s="114">
        <v>1.25</v>
      </c>
      <c r="G25" s="20">
        <v>1.25</v>
      </c>
      <c r="H25" s="125"/>
      <c r="I25" s="57"/>
      <c r="J25" s="54"/>
    </row>
    <row r="26" spans="1:23" ht="14">
      <c r="A26" s="134" t="s">
        <v>105</v>
      </c>
      <c r="B26" s="153" t="s">
        <v>51</v>
      </c>
      <c r="C26" s="58"/>
      <c r="D26" s="7"/>
      <c r="E26" s="55"/>
      <c r="F26" s="46">
        <v>4</v>
      </c>
      <c r="G26" s="6">
        <v>4</v>
      </c>
      <c r="H26" s="125"/>
      <c r="I26" s="58"/>
      <c r="J26" s="54"/>
    </row>
    <row r="27" spans="1:23" ht="14">
      <c r="A27" s="134" t="s">
        <v>115</v>
      </c>
      <c r="B27" s="153" t="s">
        <v>54</v>
      </c>
      <c r="C27" s="58"/>
      <c r="D27" s="20">
        <v>0.2</v>
      </c>
      <c r="E27" s="125"/>
      <c r="F27" s="49"/>
      <c r="G27" s="20">
        <v>0.2</v>
      </c>
      <c r="H27" s="125"/>
      <c r="I27" s="96">
        <v>0.22</v>
      </c>
      <c r="J27" s="54"/>
    </row>
    <row r="28" spans="1:23" ht="14">
      <c r="A28" s="134" t="s">
        <v>96</v>
      </c>
      <c r="B28" s="153" t="s">
        <v>51</v>
      </c>
      <c r="C28" s="58"/>
      <c r="D28" s="94">
        <v>4</v>
      </c>
      <c r="E28" s="55"/>
      <c r="F28" s="50"/>
      <c r="G28" s="94">
        <v>4</v>
      </c>
      <c r="H28" s="125"/>
      <c r="I28" s="58"/>
      <c r="J28" s="54"/>
    </row>
    <row r="29" spans="1:23" ht="14">
      <c r="A29" s="134" t="s">
        <v>125</v>
      </c>
      <c r="B29" s="153" t="s">
        <v>123</v>
      </c>
      <c r="C29" s="96">
        <v>1</v>
      </c>
      <c r="D29" s="95">
        <v>1</v>
      </c>
      <c r="E29" s="126"/>
      <c r="F29" s="95">
        <v>1</v>
      </c>
      <c r="G29" s="95">
        <v>0.6</v>
      </c>
      <c r="H29" s="127">
        <v>0.6</v>
      </c>
      <c r="I29" s="96">
        <v>0.6</v>
      </c>
      <c r="J29" s="95">
        <v>0.6</v>
      </c>
      <c r="Q29" s="59"/>
      <c r="R29" s="61"/>
      <c r="S29" s="61"/>
      <c r="T29" s="61"/>
      <c r="U29" s="61"/>
      <c r="V29" s="61"/>
      <c r="W29" s="61"/>
    </row>
    <row r="30" spans="1:23" ht="14">
      <c r="A30" s="134" t="s">
        <v>124</v>
      </c>
      <c r="B30" s="153" t="s">
        <v>123</v>
      </c>
      <c r="C30" s="58"/>
      <c r="D30" s="55"/>
      <c r="E30" s="20">
        <v>1.25</v>
      </c>
      <c r="F30" s="50"/>
      <c r="G30" s="55"/>
      <c r="H30" s="125"/>
      <c r="I30" s="58"/>
      <c r="J30" s="54"/>
    </row>
    <row r="31" spans="1:23">
      <c r="A31" s="134"/>
      <c r="B31" s="153"/>
      <c r="C31" s="58"/>
      <c r="D31" s="55"/>
      <c r="E31" s="125"/>
      <c r="F31" s="50"/>
      <c r="G31" s="55"/>
      <c r="H31" s="125"/>
      <c r="I31" s="58"/>
      <c r="J31" s="54"/>
    </row>
    <row r="32" spans="1:23" ht="14">
      <c r="A32" s="140" t="s">
        <v>93</v>
      </c>
      <c r="B32" s="154"/>
      <c r="C32" s="124"/>
      <c r="D32" s="54"/>
      <c r="E32" s="54"/>
      <c r="F32" s="48"/>
      <c r="G32" s="54"/>
      <c r="H32" s="54"/>
      <c r="I32" s="54"/>
      <c r="J32" s="125"/>
    </row>
    <row r="33" spans="1:10" ht="14">
      <c r="A33" s="134" t="s">
        <v>87</v>
      </c>
      <c r="B33" s="153" t="s">
        <v>74</v>
      </c>
      <c r="C33" s="58"/>
      <c r="D33" s="54"/>
      <c r="E33" s="54"/>
      <c r="F33" s="48"/>
      <c r="G33" s="54"/>
      <c r="H33" s="71">
        <v>5</v>
      </c>
      <c r="I33" s="20">
        <v>7.5</v>
      </c>
      <c r="J33" s="125"/>
    </row>
    <row r="34" spans="1:10" ht="14">
      <c r="A34" s="134" t="s">
        <v>97</v>
      </c>
      <c r="B34" s="153" t="s">
        <v>51</v>
      </c>
      <c r="C34" s="58"/>
      <c r="D34" s="54"/>
      <c r="E34" s="54"/>
      <c r="F34" s="48"/>
      <c r="G34" s="54"/>
      <c r="H34" s="70">
        <v>30</v>
      </c>
      <c r="I34" s="6">
        <v>20</v>
      </c>
      <c r="J34" s="55"/>
    </row>
    <row r="35" spans="1:10" ht="14">
      <c r="A35" s="134" t="s">
        <v>88</v>
      </c>
      <c r="B35" s="153" t="s">
        <v>74</v>
      </c>
      <c r="C35" s="58"/>
      <c r="D35" s="54"/>
      <c r="E35" s="54"/>
      <c r="F35" s="48"/>
      <c r="G35" s="54"/>
      <c r="H35" s="128"/>
      <c r="I35" s="63"/>
      <c r="J35" s="20">
        <v>2.5</v>
      </c>
    </row>
    <row r="36" spans="1:10" ht="14">
      <c r="A36" s="134" t="s">
        <v>98</v>
      </c>
      <c r="B36" s="153" t="s">
        <v>52</v>
      </c>
      <c r="C36" s="129"/>
      <c r="D36" s="54"/>
      <c r="E36" s="54"/>
      <c r="F36" s="48"/>
      <c r="G36" s="54"/>
      <c r="H36" s="72">
        <v>0.01</v>
      </c>
      <c r="I36" s="21">
        <v>0.02</v>
      </c>
      <c r="J36" s="21">
        <v>0.03</v>
      </c>
    </row>
    <row r="37" spans="1:10" ht="14">
      <c r="A37" s="134" t="s">
        <v>99</v>
      </c>
      <c r="B37" s="153" t="s">
        <v>52</v>
      </c>
      <c r="C37" s="129"/>
      <c r="D37" s="54"/>
      <c r="E37" s="54"/>
      <c r="F37" s="48"/>
      <c r="G37" s="54"/>
      <c r="H37" s="72">
        <v>1.4999999999999999E-2</v>
      </c>
      <c r="I37" s="21">
        <v>1.4999999999999999E-2</v>
      </c>
      <c r="J37" s="21">
        <v>1.4999999999999999E-2</v>
      </c>
    </row>
    <row r="38" spans="1:10">
      <c r="A38" s="141"/>
      <c r="B38" s="154"/>
      <c r="C38" s="124"/>
      <c r="D38" s="54"/>
      <c r="E38" s="54"/>
      <c r="F38" s="48"/>
      <c r="G38" s="54"/>
      <c r="H38" s="125"/>
      <c r="I38" s="54"/>
      <c r="J38" s="54"/>
    </row>
    <row r="39" spans="1:10" ht="14">
      <c r="A39" s="140" t="s">
        <v>94</v>
      </c>
      <c r="B39" s="154"/>
      <c r="C39" s="124"/>
      <c r="D39" s="54"/>
      <c r="E39" s="54"/>
      <c r="F39" s="48"/>
      <c r="G39" s="54"/>
      <c r="H39" s="125"/>
      <c r="I39" s="54"/>
      <c r="J39" s="54"/>
    </row>
    <row r="40" spans="1:10" ht="14">
      <c r="A40" s="134" t="s">
        <v>55</v>
      </c>
      <c r="B40" s="153" t="s">
        <v>112</v>
      </c>
      <c r="C40" s="69">
        <v>1</v>
      </c>
      <c r="D40" s="6">
        <v>3</v>
      </c>
      <c r="E40" s="6">
        <v>1</v>
      </c>
      <c r="F40" s="46">
        <v>1</v>
      </c>
      <c r="G40" s="6">
        <v>3</v>
      </c>
      <c r="H40" s="70">
        <v>4</v>
      </c>
      <c r="I40" s="6">
        <v>3</v>
      </c>
      <c r="J40" s="6">
        <v>3</v>
      </c>
    </row>
    <row r="41" spans="1:10" s="2" customFormat="1" ht="14">
      <c r="A41" s="134" t="s">
        <v>137</v>
      </c>
      <c r="B41" s="153" t="s">
        <v>56</v>
      </c>
      <c r="C41" s="69">
        <v>60</v>
      </c>
      <c r="D41" s="6">
        <v>80</v>
      </c>
      <c r="E41" s="6">
        <v>70</v>
      </c>
      <c r="F41" s="46">
        <v>60</v>
      </c>
      <c r="G41" s="6">
        <v>80</v>
      </c>
      <c r="H41" s="74">
        <v>150</v>
      </c>
      <c r="I41" s="6">
        <v>200</v>
      </c>
      <c r="J41" s="6">
        <v>250</v>
      </c>
    </row>
    <row r="42" spans="1:10">
      <c r="A42" s="62"/>
      <c r="B42" s="5"/>
      <c r="C42" s="51"/>
      <c r="D42" s="7"/>
      <c r="E42" s="7"/>
      <c r="F42" s="7"/>
      <c r="G42" s="7"/>
      <c r="H42" s="52"/>
      <c r="I42" s="7"/>
      <c r="J42" s="7"/>
    </row>
    <row r="43" spans="1:10" ht="17.25" customHeight="1">
      <c r="A43" s="167" t="s">
        <v>100</v>
      </c>
      <c r="B43" s="168"/>
      <c r="C43" s="168"/>
      <c r="D43" s="168"/>
      <c r="E43" s="168"/>
      <c r="F43" s="168"/>
      <c r="G43" s="168"/>
      <c r="H43" s="168"/>
      <c r="I43" s="168"/>
      <c r="J43" s="169"/>
    </row>
    <row r="44" spans="1:10" ht="40" customHeight="1">
      <c r="A44" s="170" t="s">
        <v>57</v>
      </c>
      <c r="B44" s="171" t="s">
        <v>101</v>
      </c>
      <c r="C44" s="165" t="str">
        <f>C21</f>
        <v>Bare ground, no cover</v>
      </c>
      <c r="D44" s="165" t="str">
        <f>D21</f>
        <v>Outside, bare ground, under tarp</v>
      </c>
      <c r="E44" s="165" t="str">
        <f>E21</f>
        <v>Outside, on bare ground, wraps</v>
      </c>
      <c r="F44" s="165" t="str">
        <f t="shared" ref="F44:G44" si="0">F21</f>
        <v>Outside, on gravel, no cover</v>
      </c>
      <c r="G44" s="165" t="str">
        <f t="shared" si="0"/>
        <v>Outside, on gravel, under tarp</v>
      </c>
      <c r="H44" s="165" t="str">
        <f>H21</f>
        <v>Under roof, no sides</v>
      </c>
      <c r="I44" s="165" t="str">
        <f>I21</f>
        <v>Inside, hoop building</v>
      </c>
      <c r="J44" s="165" t="str">
        <f>J21</f>
        <v>Inside, existing building</v>
      </c>
    </row>
    <row r="45" spans="1:10" s="2" customFormat="1" ht="12.75" customHeight="1">
      <c r="A45" s="142" t="s">
        <v>58</v>
      </c>
      <c r="B45" s="155" t="s">
        <v>45</v>
      </c>
      <c r="C45" s="39">
        <f t="shared" ref="C45:J45" si="1">($B9*$B10)</f>
        <v>1250</v>
      </c>
      <c r="D45" s="39">
        <f t="shared" si="1"/>
        <v>1250</v>
      </c>
      <c r="E45" s="39">
        <f t="shared" si="1"/>
        <v>1250</v>
      </c>
      <c r="F45" s="39">
        <f t="shared" si="1"/>
        <v>1250</v>
      </c>
      <c r="G45" s="39">
        <f t="shared" si="1"/>
        <v>1250</v>
      </c>
      <c r="H45" s="39">
        <f t="shared" si="1"/>
        <v>1250</v>
      </c>
      <c r="I45" s="39">
        <f t="shared" si="1"/>
        <v>1250</v>
      </c>
      <c r="J45" s="39">
        <f t="shared" si="1"/>
        <v>1250</v>
      </c>
    </row>
    <row r="46" spans="1:10" s="2" customFormat="1" ht="12.75" customHeight="1">
      <c r="A46" s="143"/>
      <c r="B46" s="156"/>
      <c r="C46" s="119"/>
      <c r="D46" s="119"/>
      <c r="E46" s="119"/>
      <c r="F46" s="119"/>
      <c r="G46" s="119"/>
      <c r="H46" s="119"/>
      <c r="I46" s="119"/>
      <c r="J46" s="119"/>
    </row>
    <row r="47" spans="1:10" s="2" customFormat="1" ht="12.75" customHeight="1">
      <c r="A47" s="142" t="s">
        <v>59</v>
      </c>
      <c r="B47" s="157" t="s">
        <v>60</v>
      </c>
      <c r="C47" s="40">
        <f t="shared" ref="C47:J47" si="2">IF($B13,($C45*2000)/$B13,0)</f>
        <v>2000</v>
      </c>
      <c r="D47" s="40">
        <f t="shared" si="2"/>
        <v>2000</v>
      </c>
      <c r="E47" s="40">
        <f t="shared" si="2"/>
        <v>2000</v>
      </c>
      <c r="F47" s="40">
        <f t="shared" si="2"/>
        <v>2000</v>
      </c>
      <c r="G47" s="40">
        <f t="shared" si="2"/>
        <v>2000</v>
      </c>
      <c r="H47" s="40">
        <f t="shared" si="2"/>
        <v>2000</v>
      </c>
      <c r="I47" s="40">
        <f t="shared" si="2"/>
        <v>2000</v>
      </c>
      <c r="J47" s="40">
        <f t="shared" si="2"/>
        <v>2000</v>
      </c>
    </row>
    <row r="48" spans="1:10" s="2" customFormat="1" ht="12.75" customHeight="1">
      <c r="A48" s="142" t="s">
        <v>61</v>
      </c>
      <c r="B48" s="157" t="s">
        <v>62</v>
      </c>
      <c r="C48" s="40">
        <f t="shared" ref="C48:J48" si="3">IF(C40,1.05*(C47*$B11*$B12)/C40,0)</f>
        <v>63000</v>
      </c>
      <c r="D48" s="40">
        <f t="shared" si="3"/>
        <v>21000</v>
      </c>
      <c r="E48" s="40">
        <f t="shared" si="3"/>
        <v>63000</v>
      </c>
      <c r="F48" s="40">
        <f t="shared" si="3"/>
        <v>63000</v>
      </c>
      <c r="G48" s="40">
        <f t="shared" si="3"/>
        <v>21000</v>
      </c>
      <c r="H48" s="40">
        <f t="shared" si="3"/>
        <v>15750</v>
      </c>
      <c r="I48" s="40">
        <f t="shared" si="3"/>
        <v>21000</v>
      </c>
      <c r="J48" s="40">
        <f t="shared" si="3"/>
        <v>21000</v>
      </c>
    </row>
    <row r="49" spans="1:11" s="2" customFormat="1" ht="12.75" customHeight="1">
      <c r="A49" s="142" t="s">
        <v>63</v>
      </c>
      <c r="B49" s="156" t="s">
        <v>54</v>
      </c>
      <c r="C49" s="41"/>
      <c r="D49" s="41"/>
      <c r="E49" s="41"/>
      <c r="F49" s="41"/>
      <c r="G49" s="41"/>
      <c r="H49" s="41">
        <f>H33*H48</f>
        <v>78750</v>
      </c>
      <c r="I49" s="41">
        <f>I33*I48</f>
        <v>157500</v>
      </c>
      <c r="J49" s="41"/>
    </row>
    <row r="50" spans="1:11" s="2" customFormat="1" ht="12.75" customHeight="1">
      <c r="A50" s="142" t="s">
        <v>103</v>
      </c>
      <c r="B50" s="156" t="s">
        <v>54</v>
      </c>
      <c r="C50" s="42"/>
      <c r="D50" s="42">
        <f>D25*D48</f>
        <v>0</v>
      </c>
      <c r="E50" s="42"/>
      <c r="F50" s="115">
        <f>F25*F48</f>
        <v>78750</v>
      </c>
      <c r="G50" s="115">
        <f>G25*G48</f>
        <v>26250</v>
      </c>
      <c r="H50" s="42"/>
      <c r="I50" s="42"/>
      <c r="J50" s="42"/>
    </row>
    <row r="51" spans="1:11" s="2" customFormat="1" ht="12.75" customHeight="1">
      <c r="A51" s="172"/>
      <c r="B51" s="173"/>
      <c r="C51" s="174"/>
      <c r="D51" s="174"/>
      <c r="E51" s="174"/>
      <c r="F51" s="174"/>
      <c r="G51" s="174"/>
      <c r="H51" s="174"/>
      <c r="I51" s="174"/>
      <c r="J51" s="174"/>
    </row>
    <row r="52" spans="1:11" s="2" customFormat="1" ht="12.75" customHeight="1">
      <c r="A52" s="142" t="s">
        <v>64</v>
      </c>
      <c r="B52" s="156" t="s">
        <v>65</v>
      </c>
      <c r="C52" s="115"/>
      <c r="D52" s="115"/>
      <c r="E52" s="115"/>
      <c r="F52" s="115"/>
      <c r="G52" s="115"/>
      <c r="H52" s="115">
        <f>IF(H34,(H48*H33*((1/H34)+($B18+H37)/2+H36)),0)</f>
        <v>5184.3749999999991</v>
      </c>
      <c r="I52" s="115">
        <f>IF(I34,(I48*I33*((1/I34)+($B18+I37)/2+I36)),0)</f>
        <v>14568.750000000002</v>
      </c>
      <c r="J52" s="115">
        <f>IF(J34,(J48*J33*((1/J34)+($B18+J37)/2+J36)),0)+J48*J35*($B18+J37+J36)</f>
        <v>3937.5</v>
      </c>
    </row>
    <row r="53" spans="1:11" s="2" customFormat="1" ht="12.75" customHeight="1">
      <c r="A53" s="142" t="s">
        <v>66</v>
      </c>
      <c r="B53" s="156" t="s">
        <v>65</v>
      </c>
      <c r="C53" s="116"/>
      <c r="D53" s="116">
        <f>IF(D26,D48*D25*(1/D26+$B18/2),0)</f>
        <v>0</v>
      </c>
      <c r="E53" s="116"/>
      <c r="F53" s="116">
        <f>IF(F26,F48*F25*(1/F26+$B18/2),0)</f>
        <v>20868.75</v>
      </c>
      <c r="G53" s="116">
        <f>IF(G26,G48*G25*(1/G26+$B18/2),0)</f>
        <v>6956.25</v>
      </c>
      <c r="H53" s="116"/>
      <c r="I53" s="116"/>
      <c r="J53" s="116"/>
    </row>
    <row r="54" spans="1:11" s="2" customFormat="1" ht="14">
      <c r="A54" s="142" t="s">
        <v>110</v>
      </c>
      <c r="B54" s="156" t="s">
        <v>65</v>
      </c>
      <c r="C54" s="115">
        <f t="shared" ref="C54:J54" si="4">($B19*C41)</f>
        <v>1080</v>
      </c>
      <c r="D54" s="115">
        <f t="shared" si="4"/>
        <v>1440</v>
      </c>
      <c r="E54" s="115">
        <f t="shared" si="4"/>
        <v>1260</v>
      </c>
      <c r="F54" s="115">
        <f t="shared" si="4"/>
        <v>1080</v>
      </c>
      <c r="G54" s="115">
        <f t="shared" si="4"/>
        <v>1440</v>
      </c>
      <c r="H54" s="115">
        <f t="shared" si="4"/>
        <v>2700</v>
      </c>
      <c r="I54" s="115">
        <f t="shared" si="4"/>
        <v>3600</v>
      </c>
      <c r="J54" s="115">
        <f t="shared" si="4"/>
        <v>4500</v>
      </c>
    </row>
    <row r="55" spans="1:11" s="2" customFormat="1" ht="16">
      <c r="A55" s="142" t="s">
        <v>129</v>
      </c>
      <c r="B55" s="156"/>
      <c r="C55" s="117">
        <f t="shared" ref="C55:D55" si="5">(C29+C30)*C47</f>
        <v>2000</v>
      </c>
      <c r="D55" s="115">
        <f t="shared" si="5"/>
        <v>2000</v>
      </c>
      <c r="E55" s="117">
        <f>(E29+E30)*E47</f>
        <v>2500</v>
      </c>
      <c r="F55" s="117">
        <f t="shared" ref="F55:J55" si="6">(F29+F30)*F47</f>
        <v>2000</v>
      </c>
      <c r="G55" s="115">
        <f t="shared" si="6"/>
        <v>1200</v>
      </c>
      <c r="H55" s="117">
        <f t="shared" si="6"/>
        <v>1200</v>
      </c>
      <c r="I55" s="117">
        <f t="shared" si="6"/>
        <v>1200</v>
      </c>
      <c r="J55" s="117">
        <f t="shared" si="6"/>
        <v>1200</v>
      </c>
    </row>
    <row r="56" spans="1:11" s="2" customFormat="1" ht="16">
      <c r="A56" s="142" t="s">
        <v>130</v>
      </c>
      <c r="B56" s="158" t="s">
        <v>65</v>
      </c>
      <c r="C56" s="117"/>
      <c r="D56" s="117">
        <f>IF(D28,(D27*(D48+$B11*$B12*D40*2)/D28),0)+D30*D47</f>
        <v>1059</v>
      </c>
      <c r="E56" s="120"/>
      <c r="F56" s="117"/>
      <c r="G56" s="117">
        <f>IF(G28,(G27*(G48+$B11*$B12*G40*2)/G28),0)+G30*G47</f>
        <v>1059</v>
      </c>
      <c r="H56" s="115"/>
      <c r="I56" s="117"/>
      <c r="J56" s="117"/>
    </row>
    <row r="57" spans="1:11" s="2" customFormat="1" ht="12.75" customHeight="1">
      <c r="A57" s="144" t="s">
        <v>67</v>
      </c>
      <c r="B57" s="159" t="s">
        <v>65</v>
      </c>
      <c r="C57" s="43">
        <f t="shared" ref="C57:G57" si="7">SUM(C52:C56)</f>
        <v>3080</v>
      </c>
      <c r="D57" s="43">
        <f>SUM(D52:D56)</f>
        <v>4499</v>
      </c>
      <c r="E57" s="43">
        <f>SUM(E52:E55)</f>
        <v>3760</v>
      </c>
      <c r="F57" s="43">
        <f>SUM(F52:F56)</f>
        <v>23948.75</v>
      </c>
      <c r="G57" s="43">
        <f t="shared" si="7"/>
        <v>10655.25</v>
      </c>
      <c r="H57" s="43">
        <f>SUM(H52:H56)</f>
        <v>9084.375</v>
      </c>
      <c r="I57" s="43">
        <f>SUM(I52:I56)</f>
        <v>19368.75</v>
      </c>
      <c r="J57" s="43">
        <f>SUM(J52:J56)</f>
        <v>9637.5</v>
      </c>
    </row>
    <row r="58" spans="1:11" s="2" customFormat="1" ht="12.75" customHeight="1">
      <c r="A58" s="143" t="s">
        <v>68</v>
      </c>
      <c r="B58" s="156" t="s">
        <v>65</v>
      </c>
      <c r="C58" s="117">
        <f t="shared" ref="C58:J58" si="8">C45*C22*$B16</f>
        <v>42187.5</v>
      </c>
      <c r="D58" s="117">
        <f t="shared" si="8"/>
        <v>20312.5</v>
      </c>
      <c r="E58" s="117">
        <f t="shared" si="8"/>
        <v>20312.5</v>
      </c>
      <c r="F58" s="117">
        <f t="shared" si="8"/>
        <v>34375</v>
      </c>
      <c r="G58" s="117">
        <f t="shared" si="8"/>
        <v>12500</v>
      </c>
      <c r="H58" s="117">
        <f t="shared" si="8"/>
        <v>12500</v>
      </c>
      <c r="I58" s="117">
        <f t="shared" si="8"/>
        <v>6250</v>
      </c>
      <c r="J58" s="117">
        <f t="shared" si="8"/>
        <v>6250</v>
      </c>
    </row>
    <row r="59" spans="1:11" s="2" customFormat="1" ht="12.75" customHeight="1">
      <c r="A59" s="144" t="s">
        <v>69</v>
      </c>
      <c r="B59" s="159" t="s">
        <v>65</v>
      </c>
      <c r="C59" s="44">
        <f>C57+C58</f>
        <v>45267.5</v>
      </c>
      <c r="D59" s="44">
        <f>D57+D58</f>
        <v>24811.5</v>
      </c>
      <c r="E59" s="44">
        <f>E57+E58</f>
        <v>24072.5</v>
      </c>
      <c r="F59" s="44">
        <f t="shared" ref="F59:G59" si="9">F57+F58</f>
        <v>58323.75</v>
      </c>
      <c r="G59" s="44">
        <f t="shared" si="9"/>
        <v>23155.25</v>
      </c>
      <c r="H59" s="44">
        <f>H57+H58</f>
        <v>21584.375</v>
      </c>
      <c r="I59" s="44">
        <f>I57+I58</f>
        <v>25618.75</v>
      </c>
      <c r="J59" s="44">
        <f>J57+J58</f>
        <v>15887.5</v>
      </c>
    </row>
    <row r="60" spans="1:11" s="2" customFormat="1" ht="12.75" customHeight="1">
      <c r="A60" s="172"/>
      <c r="B60" s="175"/>
      <c r="C60" s="176"/>
      <c r="D60" s="176"/>
      <c r="E60" s="176"/>
      <c r="F60" s="176"/>
      <c r="G60" s="176"/>
      <c r="H60" s="176"/>
      <c r="I60" s="176"/>
      <c r="J60" s="176"/>
    </row>
    <row r="61" spans="1:11" s="2" customFormat="1" ht="12.75" customHeight="1">
      <c r="A61" s="142" t="s">
        <v>106</v>
      </c>
      <c r="B61" s="156" t="s">
        <v>45</v>
      </c>
      <c r="C61" s="42">
        <f>C45*(1-C22)</f>
        <v>912.5</v>
      </c>
      <c r="D61" s="42">
        <f>D45*(1-D22)</f>
        <v>1087.5</v>
      </c>
      <c r="E61" s="42">
        <f>E45*(1-E22)</f>
        <v>1087.5</v>
      </c>
      <c r="F61" s="42">
        <f t="shared" ref="F61:G61" si="10">F45*(1-F22)</f>
        <v>975</v>
      </c>
      <c r="G61" s="42">
        <f t="shared" si="10"/>
        <v>1150</v>
      </c>
      <c r="H61" s="42">
        <f>H45*(1-H22)</f>
        <v>1150</v>
      </c>
      <c r="I61" s="42">
        <f>I45*(1-I22)</f>
        <v>1200</v>
      </c>
      <c r="J61" s="42">
        <f>J45*(1-J22)</f>
        <v>1200</v>
      </c>
    </row>
    <row r="62" spans="1:11" s="2" customFormat="1" ht="14">
      <c r="A62" s="142" t="s">
        <v>132</v>
      </c>
      <c r="B62" s="156" t="s">
        <v>47</v>
      </c>
      <c r="C62" s="45">
        <f>IF(C61,C57/C61,0)</f>
        <v>3.3753424657534246</v>
      </c>
      <c r="D62" s="45">
        <f>IF(D61,D59/D61,0)</f>
        <v>22.815172413793103</v>
      </c>
      <c r="E62" s="45">
        <f>IF(E61,E59/E61,0)</f>
        <v>22.135632183908047</v>
      </c>
      <c r="F62" s="45">
        <f t="shared" ref="F62:G62" si="11">IF(F61,F59/F61,0)</f>
        <v>59.819230769230771</v>
      </c>
      <c r="G62" s="45">
        <f t="shared" si="11"/>
        <v>20.135000000000002</v>
      </c>
      <c r="H62" s="45">
        <f>IF(H61,H59/H61,0)</f>
        <v>18.769021739130434</v>
      </c>
      <c r="I62" s="45">
        <f>IF(I61,I59/I61,0)</f>
        <v>21.348958333333332</v>
      </c>
      <c r="J62" s="45">
        <f>IF(J61,J59/J61,0)</f>
        <v>13.239583333333334</v>
      </c>
    </row>
    <row r="63" spans="1:11" s="2" customFormat="1" ht="12.75" customHeight="1">
      <c r="A63" s="145" t="s">
        <v>131</v>
      </c>
      <c r="B63" s="159" t="s">
        <v>65</v>
      </c>
      <c r="C63" s="44">
        <f t="shared" ref="C63:J63" si="12">$B16*C61-C57</f>
        <v>110982.5</v>
      </c>
      <c r="D63" s="44">
        <f t="shared" si="12"/>
        <v>131438.5</v>
      </c>
      <c r="E63" s="44">
        <f t="shared" si="12"/>
        <v>132177.5</v>
      </c>
      <c r="F63" s="44">
        <f t="shared" si="12"/>
        <v>97926.25</v>
      </c>
      <c r="G63" s="44">
        <f t="shared" si="12"/>
        <v>133094.75</v>
      </c>
      <c r="H63" s="44">
        <f t="shared" si="12"/>
        <v>134665.625</v>
      </c>
      <c r="I63" s="44">
        <f t="shared" si="12"/>
        <v>130631.25</v>
      </c>
      <c r="J63" s="44">
        <f t="shared" si="12"/>
        <v>140362.5</v>
      </c>
    </row>
    <row r="64" spans="1:11" ht="12.75" customHeight="1">
      <c r="A64" s="177"/>
      <c r="B64" s="178"/>
      <c r="C64" s="179"/>
      <c r="D64" s="179"/>
      <c r="E64" s="179"/>
      <c r="F64" s="179"/>
      <c r="G64" s="179"/>
      <c r="H64" s="179"/>
      <c r="I64" s="179"/>
      <c r="J64" s="179"/>
      <c r="K64" s="118"/>
    </row>
    <row r="65" spans="1:20" s="2" customFormat="1" ht="12.75" customHeight="1">
      <c r="A65" s="143" t="s">
        <v>116</v>
      </c>
      <c r="B65" s="156" t="s">
        <v>38</v>
      </c>
      <c r="C65" s="42">
        <f t="shared" ref="C65:J65" si="13">($B14/(1-C22))/$B10</f>
        <v>273.97260273972603</v>
      </c>
      <c r="D65" s="42">
        <f t="shared" si="13"/>
        <v>229.88505747126436</v>
      </c>
      <c r="E65" s="42">
        <f t="shared" si="13"/>
        <v>229.88505747126436</v>
      </c>
      <c r="F65" s="42">
        <f t="shared" si="13"/>
        <v>256.41025641025641</v>
      </c>
      <c r="G65" s="42">
        <f t="shared" si="13"/>
        <v>217.39130434782609</v>
      </c>
      <c r="H65" s="42">
        <f t="shared" si="13"/>
        <v>217.39130434782609</v>
      </c>
      <c r="I65" s="42">
        <f t="shared" si="13"/>
        <v>208.33333333333334</v>
      </c>
      <c r="J65" s="42">
        <f t="shared" si="13"/>
        <v>208.33333333333334</v>
      </c>
    </row>
    <row r="66" spans="1:20" s="2" customFormat="1" ht="12.75" customHeight="1" thickBot="1">
      <c r="A66" s="146" t="s">
        <v>70</v>
      </c>
      <c r="B66" s="160" t="s">
        <v>65</v>
      </c>
      <c r="C66" s="121">
        <f t="shared" ref="C66:J66" si="14">(C57/C45+$B17)*($B14/(1-C22))</f>
        <v>112964.38356164383</v>
      </c>
      <c r="D66" s="121">
        <f t="shared" si="14"/>
        <v>96091.034482758623</v>
      </c>
      <c r="E66" s="121">
        <f t="shared" si="14"/>
        <v>95411.494252873556</v>
      </c>
      <c r="F66" s="121">
        <f t="shared" si="14"/>
        <v>127126.92307692306</v>
      </c>
      <c r="G66" s="121">
        <f t="shared" si="14"/>
        <v>96221.95652173915</v>
      </c>
      <c r="H66" s="121">
        <f t="shared" si="14"/>
        <v>94855.978260869568</v>
      </c>
      <c r="I66" s="121">
        <f t="shared" si="14"/>
        <v>99473.958333333343</v>
      </c>
      <c r="J66" s="121">
        <f t="shared" si="14"/>
        <v>91364.583333333328</v>
      </c>
    </row>
    <row r="67" spans="1:20" ht="12.75" customHeight="1" thickBot="1">
      <c r="A67" s="60"/>
      <c r="B67" s="60"/>
    </row>
    <row r="68" spans="1:20">
      <c r="A68" s="147" t="s">
        <v>136</v>
      </c>
      <c r="L68" s="98"/>
      <c r="M68" s="99"/>
      <c r="N68" s="99"/>
      <c r="O68" s="99"/>
      <c r="P68" s="99"/>
      <c r="Q68" s="113" t="s">
        <v>128</v>
      </c>
      <c r="R68" s="99"/>
      <c r="S68" s="99"/>
      <c r="T68" s="100"/>
    </row>
    <row r="69" spans="1:20" s="23" customFormat="1">
      <c r="A69" s="148" t="s">
        <v>135</v>
      </c>
      <c r="L69" s="101"/>
      <c r="M69" s="102"/>
      <c r="N69" s="102"/>
      <c r="O69" s="102"/>
      <c r="P69" s="102"/>
      <c r="Q69" s="102"/>
      <c r="R69" s="102"/>
      <c r="S69" s="102"/>
      <c r="T69" s="103"/>
    </row>
    <row r="70" spans="1:20" s="23" customFormat="1" ht="70">
      <c r="A70" s="149" t="s">
        <v>111</v>
      </c>
      <c r="L70" s="104" t="s">
        <v>108</v>
      </c>
      <c r="M70" s="105" t="str">
        <f t="shared" ref="M70:T70" si="15">C44</f>
        <v>Bare ground, no cover</v>
      </c>
      <c r="N70" s="105" t="str">
        <f t="shared" si="15"/>
        <v>Outside, bare ground, under tarp</v>
      </c>
      <c r="O70" s="105" t="str">
        <f t="shared" si="15"/>
        <v>Outside, on bare ground, wraps</v>
      </c>
      <c r="P70" s="105" t="str">
        <f t="shared" si="15"/>
        <v>Outside, on gravel, no cover</v>
      </c>
      <c r="Q70" s="105" t="str">
        <f t="shared" si="15"/>
        <v>Outside, on gravel, under tarp</v>
      </c>
      <c r="R70" s="105" t="str">
        <f t="shared" si="15"/>
        <v>Under roof, no sides</v>
      </c>
      <c r="S70" s="105" t="str">
        <f t="shared" si="15"/>
        <v>Inside, hoop building</v>
      </c>
      <c r="T70" s="106" t="str">
        <f t="shared" si="15"/>
        <v>Inside, existing building</v>
      </c>
    </row>
    <row r="71" spans="1:20" s="23" customFormat="1">
      <c r="A71" s="150" t="s">
        <v>71</v>
      </c>
      <c r="L71" s="107">
        <f>0.55*L74</f>
        <v>66</v>
      </c>
      <c r="M71" s="108">
        <f t="shared" ref="M71:T77" si="16">C$45*C$22*$L71+C$57</f>
        <v>25355</v>
      </c>
      <c r="N71" s="108">
        <f t="shared" si="16"/>
        <v>15224</v>
      </c>
      <c r="O71" s="108">
        <f t="shared" si="16"/>
        <v>14485</v>
      </c>
      <c r="P71" s="108">
        <f t="shared" si="16"/>
        <v>42098.75</v>
      </c>
      <c r="Q71" s="108">
        <f t="shared" si="16"/>
        <v>17255.25</v>
      </c>
      <c r="R71" s="108">
        <f t="shared" si="16"/>
        <v>15684.375</v>
      </c>
      <c r="S71" s="108">
        <f t="shared" si="16"/>
        <v>22668.75</v>
      </c>
      <c r="T71" s="109">
        <f t="shared" si="16"/>
        <v>12937.5</v>
      </c>
    </row>
    <row r="72" spans="1:20" s="2" customFormat="1">
      <c r="A72" s="151">
        <f ca="1">TODAY()</f>
        <v>44633</v>
      </c>
      <c r="L72" s="107">
        <f>0.7*L74</f>
        <v>84</v>
      </c>
      <c r="M72" s="108">
        <f t="shared" si="16"/>
        <v>31430</v>
      </c>
      <c r="N72" s="108">
        <f t="shared" si="16"/>
        <v>18149</v>
      </c>
      <c r="O72" s="108">
        <f t="shared" si="16"/>
        <v>17410</v>
      </c>
      <c r="P72" s="108">
        <f t="shared" si="16"/>
        <v>47048.75</v>
      </c>
      <c r="Q72" s="108">
        <f t="shared" si="16"/>
        <v>19055.25</v>
      </c>
      <c r="R72" s="108">
        <f t="shared" si="16"/>
        <v>17484.375</v>
      </c>
      <c r="S72" s="108">
        <f t="shared" si="16"/>
        <v>23568.75</v>
      </c>
      <c r="T72" s="109">
        <f t="shared" si="16"/>
        <v>13837.5</v>
      </c>
    </row>
    <row r="73" spans="1:20">
      <c r="A73" s="60" t="s">
        <v>53</v>
      </c>
      <c r="L73" s="107">
        <f>0.85*L74</f>
        <v>102</v>
      </c>
      <c r="M73" s="108">
        <f t="shared" si="16"/>
        <v>37505</v>
      </c>
      <c r="N73" s="108">
        <f t="shared" si="16"/>
        <v>21074</v>
      </c>
      <c r="O73" s="108">
        <f t="shared" si="16"/>
        <v>20335</v>
      </c>
      <c r="P73" s="108">
        <f t="shared" si="16"/>
        <v>51998.75</v>
      </c>
      <c r="Q73" s="108">
        <f t="shared" si="16"/>
        <v>20855.25</v>
      </c>
      <c r="R73" s="108">
        <f t="shared" si="16"/>
        <v>19284.375</v>
      </c>
      <c r="S73" s="108">
        <f t="shared" si="16"/>
        <v>24468.75</v>
      </c>
      <c r="T73" s="109">
        <f t="shared" si="16"/>
        <v>14737.5</v>
      </c>
    </row>
    <row r="74" spans="1:20">
      <c r="A74" s="60" t="s">
        <v>53</v>
      </c>
      <c r="L74" s="107">
        <v>120</v>
      </c>
      <c r="M74" s="108">
        <f t="shared" si="16"/>
        <v>43580</v>
      </c>
      <c r="N74" s="108">
        <f t="shared" si="16"/>
        <v>23999</v>
      </c>
      <c r="O74" s="108">
        <f t="shared" si="16"/>
        <v>23260</v>
      </c>
      <c r="P74" s="108">
        <f t="shared" si="16"/>
        <v>56948.75</v>
      </c>
      <c r="Q74" s="108">
        <f t="shared" si="16"/>
        <v>22655.25</v>
      </c>
      <c r="R74" s="108">
        <f t="shared" si="16"/>
        <v>21084.375</v>
      </c>
      <c r="S74" s="108">
        <f t="shared" si="16"/>
        <v>25368.75</v>
      </c>
      <c r="T74" s="109">
        <f t="shared" si="16"/>
        <v>15637.5</v>
      </c>
    </row>
    <row r="75" spans="1:20">
      <c r="A75" s="60"/>
      <c r="L75" s="107">
        <f>1.15*$L74</f>
        <v>138</v>
      </c>
      <c r="M75" s="108">
        <f t="shared" si="16"/>
        <v>49655</v>
      </c>
      <c r="N75" s="108">
        <f t="shared" si="16"/>
        <v>26924</v>
      </c>
      <c r="O75" s="108">
        <f t="shared" si="16"/>
        <v>26185</v>
      </c>
      <c r="P75" s="108">
        <f t="shared" si="16"/>
        <v>61898.75</v>
      </c>
      <c r="Q75" s="108">
        <f t="shared" si="16"/>
        <v>24455.25</v>
      </c>
      <c r="R75" s="108">
        <f t="shared" si="16"/>
        <v>22884.375</v>
      </c>
      <c r="S75" s="108">
        <f t="shared" si="16"/>
        <v>26268.75</v>
      </c>
      <c r="T75" s="109">
        <f t="shared" si="16"/>
        <v>16537.5</v>
      </c>
    </row>
    <row r="76" spans="1:20">
      <c r="A76" s="68"/>
      <c r="B76" s="25"/>
      <c r="C76" s="25"/>
      <c r="D76" s="25"/>
      <c r="E76" s="25"/>
      <c r="F76" s="25"/>
      <c r="G76" s="25"/>
      <c r="H76" s="25"/>
      <c r="I76" s="25"/>
      <c r="J76" s="25"/>
      <c r="L76" s="107">
        <f>1.3*$L74</f>
        <v>156</v>
      </c>
      <c r="M76" s="108">
        <f t="shared" si="16"/>
        <v>55730</v>
      </c>
      <c r="N76" s="108">
        <f t="shared" si="16"/>
        <v>29849</v>
      </c>
      <c r="O76" s="108">
        <f t="shared" si="16"/>
        <v>29110</v>
      </c>
      <c r="P76" s="108">
        <f t="shared" si="16"/>
        <v>66848.75</v>
      </c>
      <c r="Q76" s="108">
        <f t="shared" si="16"/>
        <v>26255.25</v>
      </c>
      <c r="R76" s="108">
        <f t="shared" si="16"/>
        <v>24684.375</v>
      </c>
      <c r="S76" s="108">
        <f t="shared" si="16"/>
        <v>27168.75</v>
      </c>
      <c r="T76" s="109">
        <f t="shared" si="16"/>
        <v>17437.5</v>
      </c>
    </row>
    <row r="77" spans="1:20" ht="53.5" customHeight="1" thickBot="1">
      <c r="A77" s="152" t="s">
        <v>134</v>
      </c>
      <c r="B77" s="67"/>
      <c r="C77" s="36"/>
      <c r="D77" s="36"/>
      <c r="E77" s="36"/>
      <c r="F77" s="36"/>
      <c r="G77" s="36"/>
      <c r="H77" s="36"/>
      <c r="I77" s="36"/>
      <c r="J77" s="36"/>
      <c r="L77" s="110">
        <f>1.45*$L74</f>
        <v>174</v>
      </c>
      <c r="M77" s="111">
        <f t="shared" si="16"/>
        <v>61805</v>
      </c>
      <c r="N77" s="111">
        <f t="shared" si="16"/>
        <v>32774</v>
      </c>
      <c r="O77" s="111">
        <f t="shared" si="16"/>
        <v>32035</v>
      </c>
      <c r="P77" s="111">
        <f t="shared" si="16"/>
        <v>71798.75</v>
      </c>
      <c r="Q77" s="111">
        <f t="shared" si="16"/>
        <v>28055.25</v>
      </c>
      <c r="R77" s="111">
        <f t="shared" si="16"/>
        <v>26484.375</v>
      </c>
      <c r="S77" s="111">
        <f t="shared" si="16"/>
        <v>28068.75</v>
      </c>
      <c r="T77" s="112">
        <f t="shared" si="16"/>
        <v>18337.5</v>
      </c>
    </row>
    <row r="78" spans="1:20">
      <c r="A78" s="67"/>
      <c r="B78" s="67"/>
      <c r="C78" s="36"/>
      <c r="D78" s="36"/>
      <c r="E78" s="36"/>
      <c r="F78" s="36"/>
      <c r="G78" s="36"/>
      <c r="H78" s="36"/>
      <c r="I78" s="36"/>
      <c r="J78" s="36"/>
    </row>
    <row r="79" spans="1:20">
      <c r="A79" s="67"/>
      <c r="B79" s="67"/>
      <c r="C79" s="36"/>
      <c r="D79" s="36"/>
      <c r="E79" s="36"/>
      <c r="F79" s="36"/>
      <c r="G79" s="36"/>
      <c r="H79" s="36"/>
      <c r="I79" s="36"/>
      <c r="J79" s="36"/>
    </row>
    <row r="80" spans="1:20">
      <c r="A80" s="67"/>
      <c r="B80" s="67"/>
    </row>
    <row r="81" spans="1:11" ht="12.75" customHeight="1">
      <c r="A81" s="67"/>
      <c r="B81" s="67"/>
    </row>
    <row r="82" spans="1:11">
      <c r="A82" s="67"/>
      <c r="B82" s="67"/>
    </row>
    <row r="84" spans="1:11">
      <c r="A84" s="64"/>
    </row>
    <row r="96" spans="1:11" ht="12.75" customHeight="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1:1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1:11" ht="12.75" customHeight="1">
      <c r="B98" s="67"/>
      <c r="C98" s="67"/>
      <c r="D98" s="67"/>
      <c r="E98" s="67"/>
      <c r="F98" s="67"/>
      <c r="G98" s="67"/>
      <c r="H98" s="67"/>
      <c r="I98" s="67"/>
      <c r="J98" s="67"/>
      <c r="K98" s="67"/>
    </row>
  </sheetData>
  <sheetProtection sheet="1" objects="1" scenarios="1"/>
  <conditionalFormatting sqref="C65:J66">
    <cfRule type="containsErrors" dxfId="1" priority="1">
      <formula>ISERROR(C65)</formula>
    </cfRule>
  </conditionalFormatting>
  <hyperlinks>
    <hyperlink ref="A69" r:id="rId1" display="Author: William Edwards" xr:uid="{00000000-0004-0000-0000-000000000000}"/>
    <hyperlink ref="K22" location="'Storage Loss Data'!A1" display="Expected spoilage &amp; dry matter loss (click here for research data)" xr:uid="{00000000-0004-0000-0000-000001000000}"/>
    <hyperlink ref="A3" r:id="rId2" xr:uid="{00000000-0004-0000-0000-000002000000}"/>
  </hyperlinks>
  <pageMargins left="0.25" right="0.25" top="0.75" bottom="0.75" header="0.3" footer="0.3"/>
  <pageSetup scale="65" fitToHeight="2" orientation="landscape" r:id="rId3"/>
  <headerFooter alignWithMargins="0"/>
  <rowBreaks count="1" manualBreakCount="1">
    <brk id="42" max="9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8"/>
  <sheetViews>
    <sheetView showGridLines="0" zoomScaleNormal="100" workbookViewId="0"/>
  </sheetViews>
  <sheetFormatPr baseColWidth="10" defaultColWidth="8.83203125" defaultRowHeight="13"/>
  <cols>
    <col min="1" max="1" width="55.6640625" customWidth="1"/>
    <col min="2" max="2" width="11.83203125" bestFit="1" customWidth="1"/>
    <col min="3" max="10" width="14.6640625" customWidth="1"/>
    <col min="11" max="11" width="31.83203125" bestFit="1" customWidth="1"/>
    <col min="17" max="17" width="11.83203125" bestFit="1" customWidth="1"/>
    <col min="18" max="18" width="15.33203125" bestFit="1" customWidth="1"/>
    <col min="19" max="19" width="12.33203125" bestFit="1" customWidth="1"/>
    <col min="20" max="20" width="14.83203125" bestFit="1" customWidth="1"/>
    <col min="21" max="21" width="12.5" bestFit="1" customWidth="1"/>
    <col min="22" max="22" width="10.33203125" bestFit="1" customWidth="1"/>
    <col min="23" max="23" width="13.5" bestFit="1" customWidth="1"/>
  </cols>
  <sheetData>
    <row r="1" spans="1:10" s="162" customFormat="1" ht="26.25" customHeight="1" thickBot="1">
      <c r="A1" s="161" t="s">
        <v>35</v>
      </c>
      <c r="J1" s="180" t="s">
        <v>138</v>
      </c>
    </row>
    <row r="2" spans="1:10" ht="17" thickTop="1">
      <c r="A2" s="135" t="s">
        <v>117</v>
      </c>
      <c r="B2" s="1"/>
      <c r="C2" s="2"/>
      <c r="D2" s="2"/>
      <c r="E2" s="2"/>
      <c r="G2" s="2"/>
      <c r="H2" s="2"/>
      <c r="I2" s="2"/>
      <c r="J2" s="2"/>
    </row>
    <row r="3" spans="1:10" ht="12.75" customHeight="1">
      <c r="A3" s="136" t="s">
        <v>119</v>
      </c>
      <c r="B3" s="76"/>
      <c r="C3" s="76"/>
      <c r="D3" s="76"/>
      <c r="E3" s="76"/>
      <c r="F3" s="75"/>
      <c r="G3" s="75"/>
      <c r="H3" s="3"/>
      <c r="I3" s="3"/>
      <c r="J3" s="3"/>
    </row>
    <row r="4" spans="1:10">
      <c r="A4" s="137"/>
      <c r="B4" s="2"/>
      <c r="C4" s="2"/>
      <c r="D4" s="2"/>
      <c r="E4" s="2"/>
      <c r="F4" s="2"/>
      <c r="G4" s="2"/>
      <c r="H4" s="2"/>
      <c r="I4" s="2"/>
      <c r="J4" s="2"/>
    </row>
    <row r="5" spans="1:10">
      <c r="A5" s="138" t="s">
        <v>36</v>
      </c>
      <c r="B5" s="4"/>
      <c r="C5" s="4"/>
      <c r="D5" s="4"/>
      <c r="E5" s="4"/>
      <c r="F5" s="4"/>
      <c r="G5" s="4"/>
      <c r="H5" s="4"/>
      <c r="I5" s="4"/>
    </row>
    <row r="6" spans="1:10">
      <c r="A6" s="139" t="s">
        <v>118</v>
      </c>
      <c r="B6" s="26"/>
      <c r="C6" s="35"/>
      <c r="D6" s="35"/>
      <c r="E6" s="35"/>
    </row>
    <row r="7" spans="1:10">
      <c r="B7" s="2"/>
    </row>
    <row r="8" spans="1:10">
      <c r="A8" s="133" t="s">
        <v>90</v>
      </c>
      <c r="B8" s="2"/>
      <c r="C8" s="131" t="s">
        <v>101</v>
      </c>
      <c r="E8" s="2"/>
    </row>
    <row r="9" spans="1:10" ht="14">
      <c r="A9" s="134" t="s">
        <v>37</v>
      </c>
      <c r="B9" s="6"/>
      <c r="C9" s="132" t="s">
        <v>38</v>
      </c>
      <c r="E9" s="7"/>
      <c r="F9" s="2"/>
      <c r="H9" s="7"/>
      <c r="I9" s="7"/>
      <c r="J9" s="7"/>
    </row>
    <row r="10" spans="1:10" ht="14">
      <c r="A10" s="134" t="s">
        <v>89</v>
      </c>
      <c r="B10" s="6"/>
      <c r="C10" s="132" t="s">
        <v>39</v>
      </c>
      <c r="E10" s="7"/>
      <c r="F10" s="2"/>
      <c r="H10" s="7"/>
      <c r="I10" s="7"/>
      <c r="J10" s="7"/>
    </row>
    <row r="11" spans="1:10" ht="14">
      <c r="A11" s="134" t="s">
        <v>40</v>
      </c>
      <c r="B11" s="6"/>
      <c r="C11" s="132" t="s">
        <v>41</v>
      </c>
      <c r="E11" s="7"/>
      <c r="F11" s="2"/>
      <c r="H11" s="7"/>
      <c r="I11" s="7"/>
      <c r="J11" s="7"/>
    </row>
    <row r="12" spans="1:10" ht="14">
      <c r="A12" s="134" t="s">
        <v>42</v>
      </c>
      <c r="B12" s="6"/>
      <c r="C12" s="132" t="s">
        <v>41</v>
      </c>
      <c r="E12" s="7"/>
      <c r="F12" s="2"/>
      <c r="H12" s="7"/>
      <c r="I12" s="7"/>
      <c r="J12" s="7"/>
    </row>
    <row r="13" spans="1:10" ht="14">
      <c r="A13" s="134" t="s">
        <v>43</v>
      </c>
      <c r="B13" s="8"/>
      <c r="C13" s="132" t="s">
        <v>44</v>
      </c>
      <c r="E13" s="10"/>
      <c r="F13" s="9"/>
      <c r="H13" s="10"/>
      <c r="I13" s="10"/>
      <c r="J13" s="10"/>
    </row>
    <row r="14" spans="1:10" ht="14">
      <c r="A14" s="134" t="s">
        <v>133</v>
      </c>
      <c r="B14" s="8"/>
      <c r="C14" s="132" t="s">
        <v>45</v>
      </c>
      <c r="E14" s="10"/>
      <c r="F14" s="9"/>
      <c r="H14" s="10"/>
      <c r="I14" s="10"/>
      <c r="J14" s="10"/>
    </row>
    <row r="15" spans="1:10">
      <c r="A15" s="134"/>
      <c r="B15" s="10"/>
      <c r="C15" s="132"/>
      <c r="E15" s="10"/>
      <c r="F15" s="9"/>
      <c r="H15" s="10"/>
      <c r="I15" s="10"/>
      <c r="J15" s="10"/>
    </row>
    <row r="16" spans="1:10" ht="14">
      <c r="A16" s="134" t="s">
        <v>46</v>
      </c>
      <c r="B16" s="11"/>
      <c r="C16" s="132" t="s">
        <v>47</v>
      </c>
      <c r="E16" s="97"/>
      <c r="F16" s="12"/>
      <c r="H16" s="13"/>
      <c r="I16" s="13"/>
      <c r="J16" s="13"/>
    </row>
    <row r="17" spans="1:23" ht="14">
      <c r="A17" s="134" t="s">
        <v>122</v>
      </c>
      <c r="B17" s="11"/>
      <c r="C17" s="132" t="s">
        <v>47</v>
      </c>
      <c r="E17" s="97"/>
      <c r="F17" s="12"/>
      <c r="G17" s="13"/>
      <c r="H17" s="13"/>
      <c r="I17" s="13"/>
      <c r="J17" s="13"/>
    </row>
    <row r="18" spans="1:23" ht="14">
      <c r="A18" s="134" t="s">
        <v>95</v>
      </c>
      <c r="B18" s="14"/>
      <c r="C18" s="132" t="s">
        <v>48</v>
      </c>
      <c r="E18" s="16"/>
      <c r="F18" s="15"/>
      <c r="G18" s="16"/>
      <c r="H18" s="16"/>
      <c r="I18" s="16"/>
      <c r="J18" s="16"/>
    </row>
    <row r="19" spans="1:23" ht="14">
      <c r="A19" s="134" t="s">
        <v>102</v>
      </c>
      <c r="B19" s="17"/>
      <c r="C19" s="132" t="s">
        <v>49</v>
      </c>
      <c r="E19" s="93"/>
      <c r="F19" s="12"/>
      <c r="G19" s="18"/>
      <c r="J19" s="13"/>
    </row>
    <row r="20" spans="1:23">
      <c r="A20" s="62"/>
      <c r="B20" s="5"/>
      <c r="C20" s="19"/>
      <c r="D20" s="19"/>
      <c r="E20" s="19"/>
      <c r="F20" s="65"/>
      <c r="G20" s="65"/>
      <c r="H20" s="66"/>
      <c r="I20" s="66"/>
      <c r="J20" s="65"/>
    </row>
    <row r="21" spans="1:23" ht="40" customHeight="1">
      <c r="A21" s="163" t="s">
        <v>57</v>
      </c>
      <c r="B21" s="164"/>
      <c r="C21" s="165" t="s">
        <v>82</v>
      </c>
      <c r="D21" s="165" t="s">
        <v>109</v>
      </c>
      <c r="E21" s="165" t="s">
        <v>126</v>
      </c>
      <c r="F21" s="165" t="s">
        <v>85</v>
      </c>
      <c r="G21" s="165" t="s">
        <v>86</v>
      </c>
      <c r="H21" s="166" t="s">
        <v>84</v>
      </c>
      <c r="I21" s="165" t="s">
        <v>127</v>
      </c>
      <c r="J21" s="165" t="s">
        <v>83</v>
      </c>
    </row>
    <row r="22" spans="1:23" ht="27">
      <c r="A22" s="140" t="s">
        <v>91</v>
      </c>
      <c r="B22" s="153" t="s">
        <v>48</v>
      </c>
      <c r="C22" s="91"/>
      <c r="D22" s="91"/>
      <c r="E22" s="91"/>
      <c r="F22" s="91"/>
      <c r="G22" s="91"/>
      <c r="H22" s="91"/>
      <c r="I22" s="91"/>
      <c r="J22" s="92"/>
      <c r="K22" s="73" t="s">
        <v>121</v>
      </c>
    </row>
    <row r="23" spans="1:23">
      <c r="A23" s="141"/>
      <c r="B23" s="154"/>
      <c r="C23" s="122"/>
      <c r="D23" s="53"/>
      <c r="E23" s="53"/>
      <c r="F23" s="47"/>
      <c r="G23" s="53"/>
      <c r="H23" s="53"/>
      <c r="I23" s="53"/>
      <c r="J23" s="123"/>
    </row>
    <row r="24" spans="1:23" ht="14">
      <c r="A24" s="140" t="s">
        <v>92</v>
      </c>
      <c r="B24" s="154"/>
      <c r="C24" s="124"/>
      <c r="D24" s="55"/>
      <c r="E24" s="55"/>
      <c r="F24" s="48"/>
      <c r="G24" s="54"/>
      <c r="H24" s="125"/>
      <c r="I24" s="54"/>
      <c r="J24" s="54"/>
    </row>
    <row r="25" spans="1:23" ht="14">
      <c r="A25" s="134" t="s">
        <v>104</v>
      </c>
      <c r="B25" s="153" t="s">
        <v>74</v>
      </c>
      <c r="C25" s="58"/>
      <c r="D25" s="93"/>
      <c r="E25" s="56"/>
      <c r="F25" s="114"/>
      <c r="G25" s="20"/>
      <c r="H25" s="125"/>
      <c r="I25" s="57"/>
      <c r="J25" s="54"/>
    </row>
    <row r="26" spans="1:23" ht="14">
      <c r="A26" s="134" t="s">
        <v>105</v>
      </c>
      <c r="B26" s="153" t="s">
        <v>51</v>
      </c>
      <c r="C26" s="58"/>
      <c r="D26" s="7"/>
      <c r="E26" s="55"/>
      <c r="F26" s="46"/>
      <c r="G26" s="6"/>
      <c r="H26" s="125"/>
      <c r="I26" s="58"/>
      <c r="J26" s="54"/>
    </row>
    <row r="27" spans="1:23" ht="14">
      <c r="A27" s="134" t="s">
        <v>115</v>
      </c>
      <c r="B27" s="153" t="s">
        <v>54</v>
      </c>
      <c r="C27" s="58"/>
      <c r="D27" s="20"/>
      <c r="E27" s="125"/>
      <c r="F27" s="49"/>
      <c r="G27" s="20"/>
      <c r="H27" s="125"/>
      <c r="I27" s="96"/>
      <c r="J27" s="54"/>
    </row>
    <row r="28" spans="1:23" ht="14">
      <c r="A28" s="134" t="s">
        <v>96</v>
      </c>
      <c r="B28" s="153" t="s">
        <v>51</v>
      </c>
      <c r="C28" s="58"/>
      <c r="D28" s="94"/>
      <c r="E28" s="55"/>
      <c r="F28" s="50"/>
      <c r="G28" s="94"/>
      <c r="H28" s="125"/>
      <c r="I28" s="58"/>
      <c r="J28" s="54"/>
    </row>
    <row r="29" spans="1:23" ht="14">
      <c r="A29" s="134" t="s">
        <v>125</v>
      </c>
      <c r="B29" s="153" t="s">
        <v>123</v>
      </c>
      <c r="C29" s="96"/>
      <c r="D29" s="95"/>
      <c r="E29" s="126"/>
      <c r="F29" s="95"/>
      <c r="G29" s="95"/>
      <c r="H29" s="127"/>
      <c r="I29" s="96"/>
      <c r="J29" s="95"/>
      <c r="Q29" s="59"/>
      <c r="R29" s="61"/>
      <c r="S29" s="61"/>
      <c r="T29" s="61"/>
      <c r="U29" s="61"/>
      <c r="V29" s="61"/>
      <c r="W29" s="61"/>
    </row>
    <row r="30" spans="1:23" ht="14">
      <c r="A30" s="134" t="s">
        <v>124</v>
      </c>
      <c r="B30" s="153" t="s">
        <v>123</v>
      </c>
      <c r="C30" s="58"/>
      <c r="D30" s="55"/>
      <c r="E30" s="20"/>
      <c r="F30" s="50"/>
      <c r="G30" s="55"/>
      <c r="H30" s="125"/>
      <c r="I30" s="58"/>
      <c r="J30" s="54"/>
    </row>
    <row r="31" spans="1:23">
      <c r="A31" s="134"/>
      <c r="B31" s="153"/>
      <c r="C31" s="58"/>
      <c r="D31" s="55"/>
      <c r="E31" s="125"/>
      <c r="F31" s="50"/>
      <c r="G31" s="55"/>
      <c r="H31" s="125"/>
      <c r="I31" s="58"/>
      <c r="J31" s="54"/>
    </row>
    <row r="32" spans="1:23" ht="14">
      <c r="A32" s="140" t="s">
        <v>93</v>
      </c>
      <c r="B32" s="154"/>
      <c r="C32" s="124"/>
      <c r="D32" s="54"/>
      <c r="E32" s="54"/>
      <c r="F32" s="48"/>
      <c r="G32" s="54"/>
      <c r="H32" s="54"/>
      <c r="I32" s="54"/>
      <c r="J32" s="125"/>
    </row>
    <row r="33" spans="1:10" ht="14">
      <c r="A33" s="134" t="s">
        <v>87</v>
      </c>
      <c r="B33" s="153" t="s">
        <v>74</v>
      </c>
      <c r="C33" s="58"/>
      <c r="D33" s="54"/>
      <c r="E33" s="54"/>
      <c r="F33" s="48"/>
      <c r="G33" s="54"/>
      <c r="H33" s="71"/>
      <c r="I33" s="20"/>
      <c r="J33" s="125"/>
    </row>
    <row r="34" spans="1:10" ht="14">
      <c r="A34" s="134" t="s">
        <v>97</v>
      </c>
      <c r="B34" s="153" t="s">
        <v>51</v>
      </c>
      <c r="C34" s="58"/>
      <c r="D34" s="54"/>
      <c r="E34" s="54"/>
      <c r="F34" s="48"/>
      <c r="G34" s="54"/>
      <c r="H34" s="70"/>
      <c r="I34" s="6"/>
      <c r="J34" s="55"/>
    </row>
    <row r="35" spans="1:10" ht="14">
      <c r="A35" s="134" t="s">
        <v>88</v>
      </c>
      <c r="B35" s="153" t="s">
        <v>74</v>
      </c>
      <c r="C35" s="58"/>
      <c r="D35" s="54"/>
      <c r="E35" s="54"/>
      <c r="F35" s="48"/>
      <c r="G35" s="54"/>
      <c r="H35" s="128"/>
      <c r="I35" s="63"/>
      <c r="J35" s="20"/>
    </row>
    <row r="36" spans="1:10" ht="14">
      <c r="A36" s="134" t="s">
        <v>98</v>
      </c>
      <c r="B36" s="153" t="s">
        <v>52</v>
      </c>
      <c r="C36" s="129"/>
      <c r="D36" s="54"/>
      <c r="E36" s="54"/>
      <c r="F36" s="48"/>
      <c r="G36" s="54"/>
      <c r="H36" s="72"/>
      <c r="I36" s="21"/>
      <c r="J36" s="21"/>
    </row>
    <row r="37" spans="1:10" ht="14">
      <c r="A37" s="134" t="s">
        <v>99</v>
      </c>
      <c r="B37" s="153" t="s">
        <v>52</v>
      </c>
      <c r="C37" s="129"/>
      <c r="D37" s="54"/>
      <c r="E37" s="54"/>
      <c r="F37" s="48"/>
      <c r="G37" s="54"/>
      <c r="H37" s="72"/>
      <c r="I37" s="21"/>
      <c r="J37" s="21"/>
    </row>
    <row r="38" spans="1:10">
      <c r="A38" s="141"/>
      <c r="B38" s="154"/>
      <c r="C38" s="124"/>
      <c r="D38" s="54"/>
      <c r="E38" s="54"/>
      <c r="F38" s="48"/>
      <c r="G38" s="54"/>
      <c r="H38" s="125"/>
      <c r="I38" s="54"/>
      <c r="J38" s="54"/>
    </row>
    <row r="39" spans="1:10" ht="14">
      <c r="A39" s="140" t="s">
        <v>94</v>
      </c>
      <c r="B39" s="154"/>
      <c r="C39" s="124"/>
      <c r="D39" s="54"/>
      <c r="E39" s="54"/>
      <c r="F39" s="48"/>
      <c r="G39" s="54"/>
      <c r="H39" s="125"/>
      <c r="I39" s="54"/>
      <c r="J39" s="54"/>
    </row>
    <row r="40" spans="1:10" ht="14">
      <c r="A40" s="134" t="s">
        <v>55</v>
      </c>
      <c r="B40" s="153" t="s">
        <v>112</v>
      </c>
      <c r="C40" s="69"/>
      <c r="D40" s="6"/>
      <c r="E40" s="6"/>
      <c r="F40" s="46"/>
      <c r="G40" s="6"/>
      <c r="H40" s="70"/>
      <c r="I40" s="6"/>
      <c r="J40" s="6"/>
    </row>
    <row r="41" spans="1:10" s="2" customFormat="1" ht="14">
      <c r="A41" s="134" t="s">
        <v>137</v>
      </c>
      <c r="B41" s="153" t="s">
        <v>56</v>
      </c>
      <c r="C41" s="69"/>
      <c r="D41" s="6"/>
      <c r="E41" s="6"/>
      <c r="F41" s="46"/>
      <c r="G41" s="6"/>
      <c r="H41" s="74"/>
      <c r="I41" s="6"/>
      <c r="J41" s="6"/>
    </row>
    <row r="42" spans="1:10">
      <c r="A42" s="62"/>
      <c r="B42" s="5"/>
      <c r="C42" s="51"/>
      <c r="D42" s="7"/>
      <c r="E42" s="7"/>
      <c r="F42" s="7"/>
      <c r="G42" s="7"/>
      <c r="H42" s="52"/>
      <c r="I42" s="7"/>
      <c r="J42" s="7"/>
    </row>
    <row r="43" spans="1:10" ht="17.25" customHeight="1">
      <c r="A43" s="167" t="s">
        <v>100</v>
      </c>
      <c r="B43" s="168"/>
      <c r="C43" s="168"/>
      <c r="D43" s="168"/>
      <c r="E43" s="168"/>
      <c r="F43" s="168"/>
      <c r="G43" s="168"/>
      <c r="H43" s="168"/>
      <c r="I43" s="168"/>
      <c r="J43" s="169"/>
    </row>
    <row r="44" spans="1:10" ht="40" customHeight="1">
      <c r="A44" s="170" t="s">
        <v>57</v>
      </c>
      <c r="B44" s="171" t="s">
        <v>101</v>
      </c>
      <c r="C44" s="165" t="str">
        <f>C21</f>
        <v>Bare ground, no cover</v>
      </c>
      <c r="D44" s="165" t="str">
        <f>D21</f>
        <v>Outside, bare ground, under tarp</v>
      </c>
      <c r="E44" s="165" t="str">
        <f>E21</f>
        <v>Outside, on bare ground, wraps</v>
      </c>
      <c r="F44" s="165" t="str">
        <f t="shared" ref="F44:G44" si="0">F21</f>
        <v>Outside, on gravel, no cover</v>
      </c>
      <c r="G44" s="165" t="str">
        <f t="shared" si="0"/>
        <v>Outside, on gravel, under tarp</v>
      </c>
      <c r="H44" s="165" t="str">
        <f>H21</f>
        <v>Under roof, no sides</v>
      </c>
      <c r="I44" s="165" t="str">
        <f>I21</f>
        <v>Inside, hoop building</v>
      </c>
      <c r="J44" s="165" t="str">
        <f>J21</f>
        <v>Inside, existing building</v>
      </c>
    </row>
    <row r="45" spans="1:10" s="2" customFormat="1" ht="12.75" customHeight="1">
      <c r="A45" s="142" t="s">
        <v>58</v>
      </c>
      <c r="B45" s="155" t="s">
        <v>45</v>
      </c>
      <c r="C45" s="39">
        <f t="shared" ref="C45:J45" si="1">($B9*$B10)</f>
        <v>0</v>
      </c>
      <c r="D45" s="39">
        <f t="shared" si="1"/>
        <v>0</v>
      </c>
      <c r="E45" s="39">
        <f t="shared" si="1"/>
        <v>0</v>
      </c>
      <c r="F45" s="39">
        <f t="shared" si="1"/>
        <v>0</v>
      </c>
      <c r="G45" s="39">
        <f t="shared" si="1"/>
        <v>0</v>
      </c>
      <c r="H45" s="39">
        <f t="shared" si="1"/>
        <v>0</v>
      </c>
      <c r="I45" s="39">
        <f t="shared" si="1"/>
        <v>0</v>
      </c>
      <c r="J45" s="39">
        <f t="shared" si="1"/>
        <v>0</v>
      </c>
    </row>
    <row r="46" spans="1:10" s="2" customFormat="1" ht="12.75" customHeight="1">
      <c r="A46" s="143"/>
      <c r="B46" s="156"/>
      <c r="C46" s="119"/>
      <c r="D46" s="119"/>
      <c r="E46" s="119"/>
      <c r="F46" s="119"/>
      <c r="G46" s="119"/>
      <c r="H46" s="119"/>
      <c r="I46" s="119"/>
      <c r="J46" s="119"/>
    </row>
    <row r="47" spans="1:10" s="2" customFormat="1" ht="12.75" customHeight="1">
      <c r="A47" s="142" t="s">
        <v>59</v>
      </c>
      <c r="B47" s="157" t="s">
        <v>60</v>
      </c>
      <c r="C47" s="40">
        <f t="shared" ref="C47:J47" si="2">IF($B13,($C45*2000)/$B13,0)</f>
        <v>0</v>
      </c>
      <c r="D47" s="40">
        <f t="shared" si="2"/>
        <v>0</v>
      </c>
      <c r="E47" s="40">
        <f t="shared" si="2"/>
        <v>0</v>
      </c>
      <c r="F47" s="40">
        <f t="shared" si="2"/>
        <v>0</v>
      </c>
      <c r="G47" s="40">
        <f t="shared" si="2"/>
        <v>0</v>
      </c>
      <c r="H47" s="40">
        <f t="shared" si="2"/>
        <v>0</v>
      </c>
      <c r="I47" s="40">
        <f t="shared" si="2"/>
        <v>0</v>
      </c>
      <c r="J47" s="40">
        <f t="shared" si="2"/>
        <v>0</v>
      </c>
    </row>
    <row r="48" spans="1:10" s="2" customFormat="1" ht="12.75" customHeight="1">
      <c r="A48" s="142" t="s">
        <v>61</v>
      </c>
      <c r="B48" s="157" t="s">
        <v>62</v>
      </c>
      <c r="C48" s="40">
        <f t="shared" ref="C48:J48" si="3">IF(C40,1.05*(C47*$B11*$B12)/C40,0)</f>
        <v>0</v>
      </c>
      <c r="D48" s="40">
        <f t="shared" si="3"/>
        <v>0</v>
      </c>
      <c r="E48" s="40">
        <f t="shared" si="3"/>
        <v>0</v>
      </c>
      <c r="F48" s="40">
        <f t="shared" si="3"/>
        <v>0</v>
      </c>
      <c r="G48" s="40">
        <f t="shared" si="3"/>
        <v>0</v>
      </c>
      <c r="H48" s="40">
        <f t="shared" si="3"/>
        <v>0</v>
      </c>
      <c r="I48" s="40">
        <f t="shared" si="3"/>
        <v>0</v>
      </c>
      <c r="J48" s="40">
        <f t="shared" si="3"/>
        <v>0</v>
      </c>
    </row>
    <row r="49" spans="1:11" s="2" customFormat="1" ht="12.75" customHeight="1">
      <c r="A49" s="142" t="s">
        <v>63</v>
      </c>
      <c r="B49" s="156" t="s">
        <v>54</v>
      </c>
      <c r="C49" s="41"/>
      <c r="D49" s="41"/>
      <c r="E49" s="41"/>
      <c r="F49" s="41"/>
      <c r="G49" s="41"/>
      <c r="H49" s="41">
        <f>H33*H48</f>
        <v>0</v>
      </c>
      <c r="I49" s="41">
        <f>I33*I48</f>
        <v>0</v>
      </c>
      <c r="J49" s="41"/>
    </row>
    <row r="50" spans="1:11" s="2" customFormat="1" ht="12.75" customHeight="1">
      <c r="A50" s="142" t="s">
        <v>103</v>
      </c>
      <c r="B50" s="156" t="s">
        <v>54</v>
      </c>
      <c r="C50" s="42"/>
      <c r="D50" s="42">
        <f>D25*D48</f>
        <v>0</v>
      </c>
      <c r="E50" s="42"/>
      <c r="F50" s="115">
        <f>F25*F48</f>
        <v>0</v>
      </c>
      <c r="G50" s="115">
        <f>G25*G48</f>
        <v>0</v>
      </c>
      <c r="H50" s="42"/>
      <c r="I50" s="42"/>
      <c r="J50" s="42"/>
    </row>
    <row r="51" spans="1:11" s="2" customFormat="1" ht="12.75" customHeight="1">
      <c r="A51" s="172"/>
      <c r="B51" s="173"/>
      <c r="C51" s="174"/>
      <c r="D51" s="174"/>
      <c r="E51" s="174"/>
      <c r="F51" s="174"/>
      <c r="G51" s="174"/>
      <c r="H51" s="174"/>
      <c r="I51" s="174"/>
      <c r="J51" s="174"/>
    </row>
    <row r="52" spans="1:11" s="2" customFormat="1" ht="12.75" customHeight="1">
      <c r="A52" s="142" t="s">
        <v>64</v>
      </c>
      <c r="B52" s="156" t="s">
        <v>65</v>
      </c>
      <c r="C52" s="115"/>
      <c r="D52" s="115"/>
      <c r="E52" s="115"/>
      <c r="F52" s="115"/>
      <c r="G52" s="115"/>
      <c r="H52" s="115">
        <f>IF(H34,(H48*H33*((1/H34)+($B18+H37)/2+H36)),0)</f>
        <v>0</v>
      </c>
      <c r="I52" s="115">
        <f>IF(I34,(I48*I33*((1/I34)+($B18+I37)/2+I36)),0)</f>
        <v>0</v>
      </c>
      <c r="J52" s="115">
        <f>IF(J34,(J48*J33*((1/J34)+($B18+J37)/2+J36)),0)+J48*J35*($B18+J37+J36)</f>
        <v>0</v>
      </c>
    </row>
    <row r="53" spans="1:11" s="2" customFormat="1" ht="12.75" customHeight="1">
      <c r="A53" s="142" t="s">
        <v>66</v>
      </c>
      <c r="B53" s="156" t="s">
        <v>65</v>
      </c>
      <c r="C53" s="116"/>
      <c r="D53" s="116">
        <f>IF(D26,D48*D25*(1/D26+$B18/2),0)</f>
        <v>0</v>
      </c>
      <c r="E53" s="116"/>
      <c r="F53" s="116">
        <f>IF(F26,F48*F25*(1/F26+$B18/2),0)</f>
        <v>0</v>
      </c>
      <c r="G53" s="116">
        <f>IF(G26,G48*G25*(1/G26+$B18/2),0)</f>
        <v>0</v>
      </c>
      <c r="H53" s="116"/>
      <c r="I53" s="116"/>
      <c r="J53" s="116"/>
    </row>
    <row r="54" spans="1:11" s="2" customFormat="1" ht="14">
      <c r="A54" s="142" t="s">
        <v>110</v>
      </c>
      <c r="B54" s="156" t="s">
        <v>65</v>
      </c>
      <c r="C54" s="115">
        <f t="shared" ref="C54:J54" si="4">($B19*C41)</f>
        <v>0</v>
      </c>
      <c r="D54" s="115">
        <f t="shared" si="4"/>
        <v>0</v>
      </c>
      <c r="E54" s="115">
        <f t="shared" si="4"/>
        <v>0</v>
      </c>
      <c r="F54" s="115">
        <f t="shared" si="4"/>
        <v>0</v>
      </c>
      <c r="G54" s="115">
        <f t="shared" si="4"/>
        <v>0</v>
      </c>
      <c r="H54" s="115">
        <f t="shared" si="4"/>
        <v>0</v>
      </c>
      <c r="I54" s="115">
        <f t="shared" si="4"/>
        <v>0</v>
      </c>
      <c r="J54" s="115">
        <f t="shared" si="4"/>
        <v>0</v>
      </c>
    </row>
    <row r="55" spans="1:11" s="2" customFormat="1" ht="16">
      <c r="A55" s="142" t="s">
        <v>129</v>
      </c>
      <c r="B55" s="156"/>
      <c r="C55" s="117">
        <f t="shared" ref="C55:D55" si="5">(C29+C30)*C47</f>
        <v>0</v>
      </c>
      <c r="D55" s="115">
        <f t="shared" si="5"/>
        <v>0</v>
      </c>
      <c r="E55" s="117">
        <f>(E29+E30)*E47</f>
        <v>0</v>
      </c>
      <c r="F55" s="117">
        <f t="shared" ref="F55:J55" si="6">(F29+F30)*F47</f>
        <v>0</v>
      </c>
      <c r="G55" s="115">
        <f t="shared" si="6"/>
        <v>0</v>
      </c>
      <c r="H55" s="117">
        <f t="shared" si="6"/>
        <v>0</v>
      </c>
      <c r="I55" s="117">
        <f t="shared" si="6"/>
        <v>0</v>
      </c>
      <c r="J55" s="117">
        <f t="shared" si="6"/>
        <v>0</v>
      </c>
    </row>
    <row r="56" spans="1:11" s="2" customFormat="1" ht="16">
      <c r="A56" s="142" t="s">
        <v>130</v>
      </c>
      <c r="B56" s="158" t="s">
        <v>65</v>
      </c>
      <c r="C56" s="117"/>
      <c r="D56" s="117">
        <f>IF(D28,(D27*(D48+$B11*$B12*D40*2)/D28),0)+D30*D47</f>
        <v>0</v>
      </c>
      <c r="E56" s="120"/>
      <c r="F56" s="117"/>
      <c r="G56" s="117">
        <f>IF(G28,(G27*(G48+$B11*$B12*G40*2)/G28),0)+G30*G47</f>
        <v>0</v>
      </c>
      <c r="H56" s="115"/>
      <c r="I56" s="117"/>
      <c r="J56" s="117"/>
    </row>
    <row r="57" spans="1:11" s="2" customFormat="1" ht="12.75" customHeight="1">
      <c r="A57" s="144" t="s">
        <v>67</v>
      </c>
      <c r="B57" s="159" t="s">
        <v>65</v>
      </c>
      <c r="C57" s="43">
        <f t="shared" ref="C57:G57" si="7">SUM(C52:C56)</f>
        <v>0</v>
      </c>
      <c r="D57" s="43">
        <f>SUM(D52:D56)</f>
        <v>0</v>
      </c>
      <c r="E57" s="43">
        <f>SUM(E52:E55)</f>
        <v>0</v>
      </c>
      <c r="F57" s="43">
        <f t="shared" si="7"/>
        <v>0</v>
      </c>
      <c r="G57" s="43">
        <f t="shared" si="7"/>
        <v>0</v>
      </c>
      <c r="H57" s="43">
        <f>SUM(H52:H56)</f>
        <v>0</v>
      </c>
      <c r="I57" s="43">
        <f>SUM(I52:I56)</f>
        <v>0</v>
      </c>
      <c r="J57" s="43">
        <f>SUM(J52:J56)</f>
        <v>0</v>
      </c>
    </row>
    <row r="58" spans="1:11" s="2" customFormat="1" ht="12.75" customHeight="1">
      <c r="A58" s="143" t="s">
        <v>68</v>
      </c>
      <c r="B58" s="156" t="s">
        <v>65</v>
      </c>
      <c r="C58" s="117">
        <f t="shared" ref="C58:J58" si="8">C45*C22*$B16</f>
        <v>0</v>
      </c>
      <c r="D58" s="117">
        <f t="shared" si="8"/>
        <v>0</v>
      </c>
      <c r="E58" s="117">
        <f t="shared" si="8"/>
        <v>0</v>
      </c>
      <c r="F58" s="117">
        <f t="shared" si="8"/>
        <v>0</v>
      </c>
      <c r="G58" s="117">
        <f t="shared" si="8"/>
        <v>0</v>
      </c>
      <c r="H58" s="117">
        <f t="shared" si="8"/>
        <v>0</v>
      </c>
      <c r="I58" s="117">
        <f t="shared" si="8"/>
        <v>0</v>
      </c>
      <c r="J58" s="117">
        <f t="shared" si="8"/>
        <v>0</v>
      </c>
    </row>
    <row r="59" spans="1:11" s="2" customFormat="1" ht="12.75" customHeight="1">
      <c r="A59" s="144" t="s">
        <v>69</v>
      </c>
      <c r="B59" s="159" t="s">
        <v>65</v>
      </c>
      <c r="C59" s="44">
        <f>C57+C58</f>
        <v>0</v>
      </c>
      <c r="D59" s="44">
        <f>D57+D58</f>
        <v>0</v>
      </c>
      <c r="E59" s="44">
        <f>E57+E58</f>
        <v>0</v>
      </c>
      <c r="F59" s="44">
        <f t="shared" ref="F59:G59" si="9">F57+F58</f>
        <v>0</v>
      </c>
      <c r="G59" s="44">
        <f t="shared" si="9"/>
        <v>0</v>
      </c>
      <c r="H59" s="44">
        <f>H57+H58</f>
        <v>0</v>
      </c>
      <c r="I59" s="44">
        <f>I57+I58</f>
        <v>0</v>
      </c>
      <c r="J59" s="44">
        <f>J57+J58</f>
        <v>0</v>
      </c>
    </row>
    <row r="60" spans="1:11" s="2" customFormat="1" ht="12.75" customHeight="1">
      <c r="A60" s="172"/>
      <c r="B60" s="175"/>
      <c r="C60" s="176"/>
      <c r="D60" s="176"/>
      <c r="E60" s="176"/>
      <c r="F60" s="176"/>
      <c r="G60" s="176"/>
      <c r="H60" s="176"/>
      <c r="I60" s="176"/>
      <c r="J60" s="176"/>
    </row>
    <row r="61" spans="1:11" s="2" customFormat="1" ht="12.75" customHeight="1">
      <c r="A61" s="142" t="s">
        <v>106</v>
      </c>
      <c r="B61" s="156" t="s">
        <v>45</v>
      </c>
      <c r="C61" s="42">
        <f>C45*(1-C22)</f>
        <v>0</v>
      </c>
      <c r="D61" s="42">
        <f>D45*(1-D22)</f>
        <v>0</v>
      </c>
      <c r="E61" s="42">
        <f>E45*(1-E22)</f>
        <v>0</v>
      </c>
      <c r="F61" s="42">
        <f t="shared" ref="F61:G61" si="10">F45*(1-F22)</f>
        <v>0</v>
      </c>
      <c r="G61" s="42">
        <f t="shared" si="10"/>
        <v>0</v>
      </c>
      <c r="H61" s="42">
        <f>H45*(1-H22)</f>
        <v>0</v>
      </c>
      <c r="I61" s="42">
        <f>I45*(1-I22)</f>
        <v>0</v>
      </c>
      <c r="J61" s="42">
        <f>J45*(1-J22)</f>
        <v>0</v>
      </c>
    </row>
    <row r="62" spans="1:11" s="2" customFormat="1" ht="14">
      <c r="A62" s="142" t="s">
        <v>132</v>
      </c>
      <c r="B62" s="156" t="s">
        <v>47</v>
      </c>
      <c r="C62" s="45">
        <f>IF(C61,C57/C61,0)</f>
        <v>0</v>
      </c>
      <c r="D62" s="45">
        <f>IF(D61,D59/D61,0)</f>
        <v>0</v>
      </c>
      <c r="E62" s="45">
        <f>IF(E61,E59/E61,0)</f>
        <v>0</v>
      </c>
      <c r="F62" s="45">
        <f t="shared" ref="F62:G62" si="11">IF(F61,F59/F61,0)</f>
        <v>0</v>
      </c>
      <c r="G62" s="45">
        <f t="shared" si="11"/>
        <v>0</v>
      </c>
      <c r="H62" s="45">
        <f>IF(H61,H59/H61,0)</f>
        <v>0</v>
      </c>
      <c r="I62" s="45">
        <f>IF(I61,I59/I61,0)</f>
        <v>0</v>
      </c>
      <c r="J62" s="45">
        <f>IF(J61,J59/J61,0)</f>
        <v>0</v>
      </c>
    </row>
    <row r="63" spans="1:11" s="2" customFormat="1" ht="12.75" customHeight="1">
      <c r="A63" s="145" t="s">
        <v>131</v>
      </c>
      <c r="B63" s="159" t="s">
        <v>65</v>
      </c>
      <c r="C63" s="44">
        <f t="shared" ref="C63:J63" si="12">$B16*C61-C57</f>
        <v>0</v>
      </c>
      <c r="D63" s="44">
        <f t="shared" si="12"/>
        <v>0</v>
      </c>
      <c r="E63" s="44">
        <f t="shared" si="12"/>
        <v>0</v>
      </c>
      <c r="F63" s="44">
        <f t="shared" si="12"/>
        <v>0</v>
      </c>
      <c r="G63" s="44">
        <f t="shared" si="12"/>
        <v>0</v>
      </c>
      <c r="H63" s="44">
        <f t="shared" si="12"/>
        <v>0</v>
      </c>
      <c r="I63" s="44">
        <f t="shared" si="12"/>
        <v>0</v>
      </c>
      <c r="J63" s="44">
        <f t="shared" si="12"/>
        <v>0</v>
      </c>
    </row>
    <row r="64" spans="1:11" ht="12.75" customHeight="1">
      <c r="A64" s="177"/>
      <c r="B64" s="178"/>
      <c r="C64" s="179"/>
      <c r="D64" s="179"/>
      <c r="E64" s="179"/>
      <c r="F64" s="179"/>
      <c r="G64" s="179"/>
      <c r="H64" s="179"/>
      <c r="I64" s="179"/>
      <c r="J64" s="179"/>
      <c r="K64" s="118"/>
    </row>
    <row r="65" spans="1:20" s="2" customFormat="1" ht="12.75" customHeight="1">
      <c r="A65" s="143" t="s">
        <v>116</v>
      </c>
      <c r="B65" s="156" t="s">
        <v>38</v>
      </c>
      <c r="C65" s="42" t="e">
        <f t="shared" ref="C65:J65" si="13">($B14/(1-C22))/$B10</f>
        <v>#DIV/0!</v>
      </c>
      <c r="D65" s="42" t="e">
        <f t="shared" si="13"/>
        <v>#DIV/0!</v>
      </c>
      <c r="E65" s="42" t="e">
        <f t="shared" si="13"/>
        <v>#DIV/0!</v>
      </c>
      <c r="F65" s="42" t="e">
        <f t="shared" si="13"/>
        <v>#DIV/0!</v>
      </c>
      <c r="G65" s="42" t="e">
        <f t="shared" si="13"/>
        <v>#DIV/0!</v>
      </c>
      <c r="H65" s="42" t="e">
        <f t="shared" si="13"/>
        <v>#DIV/0!</v>
      </c>
      <c r="I65" s="42" t="e">
        <f t="shared" si="13"/>
        <v>#DIV/0!</v>
      </c>
      <c r="J65" s="42" t="e">
        <f t="shared" si="13"/>
        <v>#DIV/0!</v>
      </c>
    </row>
    <row r="66" spans="1:20" s="2" customFormat="1" ht="12.75" customHeight="1" thickBot="1">
      <c r="A66" s="146" t="s">
        <v>70</v>
      </c>
      <c r="B66" s="160" t="s">
        <v>65</v>
      </c>
      <c r="C66" s="121" t="e">
        <f t="shared" ref="C66:J66" si="14">(C57/C45+$B17)*($B14/(1-C22))</f>
        <v>#DIV/0!</v>
      </c>
      <c r="D66" s="121" t="e">
        <f t="shared" si="14"/>
        <v>#DIV/0!</v>
      </c>
      <c r="E66" s="121" t="e">
        <f t="shared" si="14"/>
        <v>#DIV/0!</v>
      </c>
      <c r="F66" s="121" t="e">
        <f t="shared" si="14"/>
        <v>#DIV/0!</v>
      </c>
      <c r="G66" s="121" t="e">
        <f t="shared" si="14"/>
        <v>#DIV/0!</v>
      </c>
      <c r="H66" s="121" t="e">
        <f t="shared" si="14"/>
        <v>#DIV/0!</v>
      </c>
      <c r="I66" s="121" t="e">
        <f t="shared" si="14"/>
        <v>#DIV/0!</v>
      </c>
      <c r="J66" s="121" t="e">
        <f t="shared" si="14"/>
        <v>#DIV/0!</v>
      </c>
    </row>
    <row r="67" spans="1:20" ht="12.75" customHeight="1" thickBot="1">
      <c r="A67" s="60"/>
      <c r="B67" s="60"/>
    </row>
    <row r="68" spans="1:20">
      <c r="A68" s="147" t="s">
        <v>136</v>
      </c>
      <c r="L68" s="98"/>
      <c r="M68" s="99"/>
      <c r="N68" s="99"/>
      <c r="O68" s="99"/>
      <c r="P68" s="99"/>
      <c r="Q68" s="113" t="s">
        <v>128</v>
      </c>
      <c r="R68" s="99"/>
      <c r="S68" s="99"/>
      <c r="T68" s="100"/>
    </row>
    <row r="69" spans="1:20" s="23" customFormat="1">
      <c r="A69" s="148" t="s">
        <v>135</v>
      </c>
      <c r="L69" s="101"/>
      <c r="M69" s="102"/>
      <c r="N69" s="102"/>
      <c r="O69" s="102"/>
      <c r="P69" s="102"/>
      <c r="Q69" s="102"/>
      <c r="R69" s="102"/>
      <c r="S69" s="102"/>
      <c r="T69" s="103"/>
    </row>
    <row r="70" spans="1:20" s="23" customFormat="1" ht="70">
      <c r="A70" s="149" t="s">
        <v>111</v>
      </c>
      <c r="L70" s="104" t="s">
        <v>108</v>
      </c>
      <c r="M70" s="105" t="str">
        <f t="shared" ref="M70:T70" si="15">C44</f>
        <v>Bare ground, no cover</v>
      </c>
      <c r="N70" s="105" t="str">
        <f t="shared" si="15"/>
        <v>Outside, bare ground, under tarp</v>
      </c>
      <c r="O70" s="105" t="str">
        <f t="shared" si="15"/>
        <v>Outside, on bare ground, wraps</v>
      </c>
      <c r="P70" s="105" t="str">
        <f t="shared" si="15"/>
        <v>Outside, on gravel, no cover</v>
      </c>
      <c r="Q70" s="105" t="str">
        <f t="shared" si="15"/>
        <v>Outside, on gravel, under tarp</v>
      </c>
      <c r="R70" s="105" t="str">
        <f t="shared" si="15"/>
        <v>Under roof, no sides</v>
      </c>
      <c r="S70" s="105" t="str">
        <f t="shared" si="15"/>
        <v>Inside, hoop building</v>
      </c>
      <c r="T70" s="106" t="str">
        <f t="shared" si="15"/>
        <v>Inside, existing building</v>
      </c>
    </row>
    <row r="71" spans="1:20" s="23" customFormat="1">
      <c r="A71" s="24" t="s">
        <v>71</v>
      </c>
      <c r="L71" s="107">
        <f>0.55*L74</f>
        <v>66</v>
      </c>
      <c r="M71" s="108">
        <f t="shared" ref="M71:T77" si="16">C$45*C$22*$L71+C$57</f>
        <v>0</v>
      </c>
      <c r="N71" s="108">
        <f t="shared" si="16"/>
        <v>0</v>
      </c>
      <c r="O71" s="108">
        <f t="shared" si="16"/>
        <v>0</v>
      </c>
      <c r="P71" s="108">
        <f t="shared" si="16"/>
        <v>0</v>
      </c>
      <c r="Q71" s="108">
        <f t="shared" si="16"/>
        <v>0</v>
      </c>
      <c r="R71" s="108">
        <f t="shared" si="16"/>
        <v>0</v>
      </c>
      <c r="S71" s="108">
        <f t="shared" si="16"/>
        <v>0</v>
      </c>
      <c r="T71" s="109">
        <f t="shared" si="16"/>
        <v>0</v>
      </c>
    </row>
    <row r="72" spans="1:20" s="2" customFormat="1">
      <c r="A72" s="37">
        <f ca="1">TODAY()</f>
        <v>44633</v>
      </c>
      <c r="L72" s="107">
        <f>0.7*L74</f>
        <v>84</v>
      </c>
      <c r="M72" s="108">
        <f t="shared" si="16"/>
        <v>0</v>
      </c>
      <c r="N72" s="108">
        <f t="shared" si="16"/>
        <v>0</v>
      </c>
      <c r="O72" s="108">
        <f t="shared" si="16"/>
        <v>0</v>
      </c>
      <c r="P72" s="108">
        <f t="shared" si="16"/>
        <v>0</v>
      </c>
      <c r="Q72" s="108">
        <f t="shared" si="16"/>
        <v>0</v>
      </c>
      <c r="R72" s="108">
        <f t="shared" si="16"/>
        <v>0</v>
      </c>
      <c r="S72" s="108">
        <f t="shared" si="16"/>
        <v>0</v>
      </c>
      <c r="T72" s="109">
        <f t="shared" si="16"/>
        <v>0</v>
      </c>
    </row>
    <row r="73" spans="1:20">
      <c r="A73" s="60" t="s">
        <v>53</v>
      </c>
      <c r="L73" s="107">
        <f>0.85*L74</f>
        <v>102</v>
      </c>
      <c r="M73" s="108">
        <f t="shared" si="16"/>
        <v>0</v>
      </c>
      <c r="N73" s="108">
        <f t="shared" si="16"/>
        <v>0</v>
      </c>
      <c r="O73" s="108">
        <f t="shared" si="16"/>
        <v>0</v>
      </c>
      <c r="P73" s="108">
        <f t="shared" si="16"/>
        <v>0</v>
      </c>
      <c r="Q73" s="108">
        <f t="shared" si="16"/>
        <v>0</v>
      </c>
      <c r="R73" s="108">
        <f t="shared" si="16"/>
        <v>0</v>
      </c>
      <c r="S73" s="108">
        <f t="shared" si="16"/>
        <v>0</v>
      </c>
      <c r="T73" s="109">
        <f t="shared" si="16"/>
        <v>0</v>
      </c>
    </row>
    <row r="74" spans="1:20">
      <c r="A74" s="60" t="s">
        <v>53</v>
      </c>
      <c r="L74" s="107">
        <v>120</v>
      </c>
      <c r="M74" s="108">
        <f t="shared" si="16"/>
        <v>0</v>
      </c>
      <c r="N74" s="108">
        <f t="shared" si="16"/>
        <v>0</v>
      </c>
      <c r="O74" s="108">
        <f t="shared" si="16"/>
        <v>0</v>
      </c>
      <c r="P74" s="108">
        <f t="shared" si="16"/>
        <v>0</v>
      </c>
      <c r="Q74" s="108">
        <f t="shared" si="16"/>
        <v>0</v>
      </c>
      <c r="R74" s="108">
        <f t="shared" si="16"/>
        <v>0</v>
      </c>
      <c r="S74" s="108">
        <f t="shared" si="16"/>
        <v>0</v>
      </c>
      <c r="T74" s="109">
        <f t="shared" si="16"/>
        <v>0</v>
      </c>
    </row>
    <row r="75" spans="1:20">
      <c r="A75" s="60"/>
      <c r="L75" s="107">
        <f>1.15*$L74</f>
        <v>138</v>
      </c>
      <c r="M75" s="108">
        <f t="shared" si="16"/>
        <v>0</v>
      </c>
      <c r="N75" s="108">
        <f t="shared" si="16"/>
        <v>0</v>
      </c>
      <c r="O75" s="108">
        <f t="shared" si="16"/>
        <v>0</v>
      </c>
      <c r="P75" s="108">
        <f t="shared" si="16"/>
        <v>0</v>
      </c>
      <c r="Q75" s="108">
        <f t="shared" si="16"/>
        <v>0</v>
      </c>
      <c r="R75" s="108">
        <f t="shared" si="16"/>
        <v>0</v>
      </c>
      <c r="S75" s="108">
        <f t="shared" si="16"/>
        <v>0</v>
      </c>
      <c r="T75" s="109">
        <f t="shared" si="16"/>
        <v>0</v>
      </c>
    </row>
    <row r="76" spans="1:20">
      <c r="A76" s="68"/>
      <c r="B76" s="25"/>
      <c r="C76" s="25"/>
      <c r="D76" s="25"/>
      <c r="E76" s="25"/>
      <c r="F76" s="25"/>
      <c r="G76" s="25"/>
      <c r="H76" s="25"/>
      <c r="I76" s="25"/>
      <c r="J76" s="25"/>
      <c r="L76" s="107">
        <f>1.3*$L74</f>
        <v>156</v>
      </c>
      <c r="M76" s="108">
        <f t="shared" si="16"/>
        <v>0</v>
      </c>
      <c r="N76" s="108">
        <f t="shared" si="16"/>
        <v>0</v>
      </c>
      <c r="O76" s="108">
        <f t="shared" si="16"/>
        <v>0</v>
      </c>
      <c r="P76" s="108">
        <f t="shared" si="16"/>
        <v>0</v>
      </c>
      <c r="Q76" s="108">
        <f t="shared" si="16"/>
        <v>0</v>
      </c>
      <c r="R76" s="108">
        <f t="shared" si="16"/>
        <v>0</v>
      </c>
      <c r="S76" s="108">
        <f t="shared" si="16"/>
        <v>0</v>
      </c>
      <c r="T76" s="109">
        <f t="shared" si="16"/>
        <v>0</v>
      </c>
    </row>
    <row r="77" spans="1:20" ht="53.5" customHeight="1" thickBot="1">
      <c r="A77" s="130" t="s">
        <v>134</v>
      </c>
      <c r="B77" s="67"/>
      <c r="C77" s="36"/>
      <c r="D77" s="36"/>
      <c r="E77" s="36"/>
      <c r="F77" s="36"/>
      <c r="G77" s="36"/>
      <c r="H77" s="36"/>
      <c r="I77" s="36"/>
      <c r="J77" s="36"/>
      <c r="L77" s="110">
        <f>1.45*$L74</f>
        <v>174</v>
      </c>
      <c r="M77" s="111">
        <f t="shared" si="16"/>
        <v>0</v>
      </c>
      <c r="N77" s="111">
        <f t="shared" si="16"/>
        <v>0</v>
      </c>
      <c r="O77" s="111">
        <f t="shared" si="16"/>
        <v>0</v>
      </c>
      <c r="P77" s="111">
        <f t="shared" si="16"/>
        <v>0</v>
      </c>
      <c r="Q77" s="111">
        <f t="shared" si="16"/>
        <v>0</v>
      </c>
      <c r="R77" s="111">
        <f t="shared" si="16"/>
        <v>0</v>
      </c>
      <c r="S77" s="111">
        <f t="shared" si="16"/>
        <v>0</v>
      </c>
      <c r="T77" s="112">
        <f t="shared" si="16"/>
        <v>0</v>
      </c>
    </row>
    <row r="78" spans="1:20">
      <c r="A78" s="67"/>
      <c r="B78" s="67"/>
      <c r="C78" s="36"/>
      <c r="D78" s="36"/>
      <c r="E78" s="36"/>
      <c r="F78" s="36"/>
      <c r="G78" s="36"/>
      <c r="H78" s="36"/>
      <c r="I78" s="36"/>
      <c r="J78" s="36"/>
    </row>
    <row r="79" spans="1:20">
      <c r="A79" s="67"/>
      <c r="B79" s="67"/>
      <c r="C79" s="36"/>
      <c r="D79" s="36"/>
      <c r="E79" s="36"/>
      <c r="F79" s="36"/>
      <c r="G79" s="36"/>
      <c r="H79" s="36"/>
      <c r="I79" s="36"/>
      <c r="J79" s="36"/>
    </row>
    <row r="80" spans="1:20">
      <c r="A80" s="67"/>
      <c r="B80" s="67"/>
    </row>
    <row r="81" spans="1:11" ht="12.75" customHeight="1">
      <c r="A81" s="67"/>
      <c r="B81" s="67"/>
    </row>
    <row r="82" spans="1:11">
      <c r="A82" s="67"/>
      <c r="B82" s="67"/>
    </row>
    <row r="84" spans="1:11">
      <c r="A84" s="64"/>
    </row>
    <row r="96" spans="1:11" ht="12.75" customHeight="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1:1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1:11" ht="12.75" customHeight="1">
      <c r="B98" s="67"/>
      <c r="C98" s="67"/>
      <c r="D98" s="67"/>
      <c r="E98" s="67"/>
      <c r="F98" s="67"/>
      <c r="G98" s="67"/>
      <c r="H98" s="67"/>
      <c r="I98" s="67"/>
      <c r="J98" s="67"/>
      <c r="K98" s="67"/>
    </row>
  </sheetData>
  <sheetProtection sheet="1" objects="1" scenarios="1"/>
  <conditionalFormatting sqref="C65:J66">
    <cfRule type="containsErrors" dxfId="0" priority="1">
      <formula>ISERROR(C65)</formula>
    </cfRule>
  </conditionalFormatting>
  <hyperlinks>
    <hyperlink ref="K22" location="'Storage Loss Data'!A1" display="Expected spoilage &amp; dry matter loss (click here for research data)" xr:uid="{00000000-0004-0000-0100-000000000000}"/>
    <hyperlink ref="A69" r:id="rId1" display="Author: William Edwards" xr:uid="{00000000-0004-0000-0100-000001000000}"/>
    <hyperlink ref="A3" r:id="rId2" xr:uid="{00000000-0004-0000-0100-000002000000}"/>
  </hyperlinks>
  <pageMargins left="0.25" right="0.25" top="0.75" bottom="0.75" header="0.3" footer="0.3"/>
  <pageSetup scale="65" fitToHeight="2" orientation="landscape" r:id="rId3"/>
  <headerFooter alignWithMargins="0"/>
  <rowBreaks count="1" manualBreakCount="1">
    <brk id="42" max="9" man="1"/>
  </rowBreaks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I24"/>
  <sheetViews>
    <sheetView showGridLines="0" workbookViewId="0">
      <selection activeCell="A22" sqref="A22"/>
    </sheetView>
  </sheetViews>
  <sheetFormatPr baseColWidth="10" defaultColWidth="18.6640625" defaultRowHeight="13"/>
  <cols>
    <col min="1" max="1" width="18.33203125" style="2" bestFit="1" customWidth="1"/>
    <col min="2" max="8" width="16.6640625" style="2" customWidth="1"/>
    <col min="9" max="12" width="18.6640625" style="2" customWidth="1"/>
    <col min="13" max="13" width="5.83203125" style="2" bestFit="1" customWidth="1"/>
    <col min="14" max="16384" width="18.6640625" style="2"/>
  </cols>
  <sheetData>
    <row r="1" spans="1:8" ht="23.25" customHeight="1">
      <c r="A1" s="90" t="s">
        <v>107</v>
      </c>
      <c r="B1" s="77"/>
      <c r="C1" s="77"/>
      <c r="D1" s="77"/>
      <c r="E1" s="77"/>
      <c r="F1" s="77"/>
      <c r="G1" s="77"/>
      <c r="H1" s="78"/>
    </row>
    <row r="2" spans="1:8" s="86" customFormat="1" ht="20" customHeight="1">
      <c r="A2" s="80"/>
      <c r="B2" s="81" t="s">
        <v>120</v>
      </c>
      <c r="C2" s="87" t="s">
        <v>78</v>
      </c>
      <c r="D2" s="83"/>
      <c r="E2" s="82" t="s">
        <v>79</v>
      </c>
      <c r="F2" s="83"/>
      <c r="G2" s="84"/>
      <c r="H2" s="85" t="s">
        <v>80</v>
      </c>
    </row>
    <row r="3" spans="1:8" ht="14">
      <c r="A3" s="33" t="s">
        <v>1</v>
      </c>
      <c r="B3" s="34" t="s">
        <v>50</v>
      </c>
      <c r="C3" s="33" t="s">
        <v>77</v>
      </c>
      <c r="D3" s="33" t="s">
        <v>0</v>
      </c>
      <c r="E3" s="33" t="s">
        <v>2</v>
      </c>
      <c r="F3" s="34" t="s">
        <v>3</v>
      </c>
      <c r="G3" s="34" t="s">
        <v>4</v>
      </c>
      <c r="H3" s="30"/>
    </row>
    <row r="4" spans="1:8" ht="14">
      <c r="A4" s="27" t="s">
        <v>5</v>
      </c>
      <c r="B4" s="28">
        <v>0.34699999999999998</v>
      </c>
      <c r="C4" s="29">
        <v>0.29499999999999998</v>
      </c>
      <c r="D4" s="29"/>
      <c r="E4" s="29">
        <v>0.14899999999999999</v>
      </c>
      <c r="F4" s="28">
        <v>0.22500000000000001</v>
      </c>
      <c r="G4" s="28"/>
      <c r="H4" s="28">
        <v>0.11700000000000001</v>
      </c>
    </row>
    <row r="5" spans="1:8" ht="14">
      <c r="A5" s="27" t="s">
        <v>6</v>
      </c>
      <c r="B5" s="28" t="s">
        <v>7</v>
      </c>
      <c r="C5" s="29"/>
      <c r="D5" s="29"/>
      <c r="E5" s="29"/>
      <c r="F5" s="28"/>
      <c r="G5" s="28"/>
      <c r="H5" s="28">
        <v>0.04</v>
      </c>
    </row>
    <row r="6" spans="1:8" ht="14">
      <c r="A6" s="27" t="s">
        <v>8</v>
      </c>
      <c r="B6" s="28" t="s">
        <v>9</v>
      </c>
      <c r="C6" s="29">
        <v>0.11</v>
      </c>
      <c r="D6" s="29"/>
      <c r="E6" s="29"/>
      <c r="F6" s="28"/>
      <c r="G6" s="28"/>
      <c r="H6" s="28">
        <v>0.05</v>
      </c>
    </row>
    <row r="7" spans="1:8" ht="14">
      <c r="A7" s="27" t="s">
        <v>10</v>
      </c>
      <c r="B7" s="28">
        <v>0.5</v>
      </c>
      <c r="C7" s="29">
        <v>0.35</v>
      </c>
      <c r="D7" s="29">
        <v>0.14000000000000001</v>
      </c>
      <c r="E7" s="29">
        <v>0.1</v>
      </c>
      <c r="F7" s="28"/>
      <c r="G7" s="28"/>
      <c r="H7" s="28">
        <v>0.04</v>
      </c>
    </row>
    <row r="8" spans="1:8" ht="14">
      <c r="A8" s="27" t="s">
        <v>75</v>
      </c>
      <c r="B8" s="28"/>
      <c r="C8" s="29"/>
      <c r="D8" s="29"/>
      <c r="E8" s="29"/>
      <c r="F8" s="28"/>
      <c r="G8" s="28"/>
      <c r="H8" s="28"/>
    </row>
    <row r="9" spans="1:8" ht="14">
      <c r="A9" s="27" t="s">
        <v>76</v>
      </c>
      <c r="B9" s="28">
        <v>0.14000000000000001</v>
      </c>
      <c r="C9" s="29"/>
      <c r="D9" s="29"/>
      <c r="E9" s="29"/>
      <c r="F9" s="28"/>
      <c r="G9" s="28"/>
      <c r="H9" s="28">
        <v>0.03</v>
      </c>
    </row>
    <row r="10" spans="1:8" ht="14">
      <c r="A10" s="27" t="s">
        <v>11</v>
      </c>
      <c r="B10" s="28">
        <v>0.15</v>
      </c>
      <c r="C10" s="29"/>
      <c r="D10" s="29"/>
      <c r="E10" s="29">
        <v>0.06</v>
      </c>
      <c r="F10" s="28"/>
      <c r="G10" s="28"/>
      <c r="H10" s="28">
        <v>0.02</v>
      </c>
    </row>
    <row r="11" spans="1:8" ht="14">
      <c r="A11" s="27" t="s">
        <v>12</v>
      </c>
      <c r="B11" s="28" t="s">
        <v>13</v>
      </c>
      <c r="C11" s="29"/>
      <c r="D11" s="29"/>
      <c r="E11" s="29">
        <v>0.123</v>
      </c>
      <c r="F11" s="28">
        <v>0.111</v>
      </c>
      <c r="G11" s="28"/>
      <c r="H11" s="28" t="s">
        <v>14</v>
      </c>
    </row>
    <row r="12" spans="1:8" ht="14">
      <c r="A12" s="27" t="s">
        <v>15</v>
      </c>
      <c r="B12" s="28">
        <v>0.4</v>
      </c>
      <c r="C12" s="29"/>
      <c r="D12" s="29"/>
      <c r="E12" s="29">
        <v>0.3</v>
      </c>
      <c r="F12" s="28"/>
      <c r="G12" s="28"/>
      <c r="H12" s="28">
        <v>0.09</v>
      </c>
    </row>
    <row r="13" spans="1:8" ht="14">
      <c r="A13" s="27" t="s">
        <v>16</v>
      </c>
      <c r="B13" s="28" t="s">
        <v>17</v>
      </c>
      <c r="C13" s="29"/>
      <c r="D13" s="29"/>
      <c r="E13" s="29"/>
      <c r="F13" s="28"/>
      <c r="G13" s="28"/>
      <c r="H13" s="28" t="s">
        <v>18</v>
      </c>
    </row>
    <row r="14" spans="1:8" ht="14">
      <c r="A14" s="27" t="s">
        <v>19</v>
      </c>
      <c r="B14" s="28">
        <v>0.13100000000000001</v>
      </c>
      <c r="C14" s="29"/>
      <c r="D14" s="29"/>
      <c r="E14" s="29">
        <v>0.13100000000000001</v>
      </c>
      <c r="F14" s="28"/>
      <c r="G14" s="28"/>
      <c r="H14" s="28">
        <v>0.02</v>
      </c>
    </row>
    <row r="15" spans="1:8" ht="14">
      <c r="A15" s="79" t="s">
        <v>20</v>
      </c>
      <c r="B15" s="28" t="s">
        <v>21</v>
      </c>
      <c r="C15" s="29" t="s">
        <v>22</v>
      </c>
      <c r="D15" s="29" t="s">
        <v>23</v>
      </c>
      <c r="E15" s="29" t="s">
        <v>24</v>
      </c>
      <c r="F15" s="28"/>
      <c r="G15" s="28" t="s">
        <v>25</v>
      </c>
      <c r="H15" s="28" t="s">
        <v>26</v>
      </c>
    </row>
    <row r="16" spans="1:8" ht="14">
      <c r="A16" s="79" t="s">
        <v>27</v>
      </c>
      <c r="B16" s="28" t="s">
        <v>72</v>
      </c>
      <c r="C16" s="29" t="s">
        <v>28</v>
      </c>
      <c r="D16" s="29" t="s">
        <v>29</v>
      </c>
      <c r="E16" s="29"/>
      <c r="F16" s="28" t="s">
        <v>30</v>
      </c>
      <c r="G16" s="28" t="s">
        <v>31</v>
      </c>
      <c r="H16" s="28"/>
    </row>
    <row r="17" spans="1:9" ht="14">
      <c r="A17" s="27"/>
      <c r="B17" s="38" t="s">
        <v>81</v>
      </c>
      <c r="C17" s="29"/>
      <c r="D17" s="29"/>
      <c r="E17" s="29"/>
      <c r="F17" s="28"/>
      <c r="G17" s="28"/>
      <c r="H17" s="28"/>
    </row>
    <row r="18" spans="1:9" ht="14">
      <c r="A18" s="79" t="s">
        <v>32</v>
      </c>
      <c r="B18" s="28" t="s">
        <v>73</v>
      </c>
      <c r="C18" s="29" t="s">
        <v>33</v>
      </c>
      <c r="D18" s="29" t="s">
        <v>24</v>
      </c>
      <c r="E18" s="29"/>
      <c r="F18" s="28"/>
      <c r="G18" s="28"/>
      <c r="H18" s="28"/>
    </row>
    <row r="19" spans="1:9">
      <c r="A19" s="27"/>
      <c r="B19" s="28"/>
      <c r="C19" s="29"/>
      <c r="D19" s="29"/>
      <c r="E19" s="29"/>
      <c r="F19" s="28"/>
      <c r="G19" s="28"/>
      <c r="H19" s="28"/>
    </row>
    <row r="20" spans="1:9" ht="14">
      <c r="A20" s="30" t="s">
        <v>34</v>
      </c>
      <c r="B20" s="31">
        <v>0.28000000000000003</v>
      </c>
      <c r="C20" s="32">
        <v>0.24</v>
      </c>
      <c r="D20" s="32">
        <v>8.5000000000000006E-2</v>
      </c>
      <c r="E20" s="32">
        <v>0.13</v>
      </c>
      <c r="F20" s="31">
        <v>0.13</v>
      </c>
      <c r="G20" s="31">
        <v>0.05</v>
      </c>
      <c r="H20" s="31">
        <v>0.05</v>
      </c>
    </row>
    <row r="21" spans="1:9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26.5" customHeight="1">
      <c r="A22" s="88" t="s">
        <v>113</v>
      </c>
    </row>
    <row r="23" spans="1:9" ht="26.5" customHeight="1">
      <c r="A23" s="88" t="s">
        <v>114</v>
      </c>
      <c r="D23" s="89"/>
    </row>
    <row r="24" spans="1:9" ht="16">
      <c r="D24" s="89"/>
    </row>
  </sheetData>
  <sheetProtection sheet="1" objects="1" scenarios="1"/>
  <phoneticPr fontId="9" type="noConversion"/>
  <hyperlinks>
    <hyperlink ref="A16" r:id="rId1" xr:uid="{00000000-0004-0000-0200-000000000000}"/>
    <hyperlink ref="A18" r:id="rId2" xr:uid="{00000000-0004-0000-0200-000001000000}"/>
    <hyperlink ref="A15" r:id="rId3" xr:uid="{00000000-0004-0000-0200-000002000000}"/>
    <hyperlink ref="A22" location="'Storage Cost Example'!A1" display="Go Back" xr:uid="{00000000-0004-0000-0200-000003000000}"/>
    <hyperlink ref="A23" location="'Storage Cost Blank'!A1" display="View Storage Cost Blank" xr:uid="{00000000-0004-0000-0200-000004000000}"/>
  </hyperlinks>
  <pageMargins left="0.75" right="0.75" top="1" bottom="1" header="0.5" footer="0.5"/>
  <pageSetup scale="67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Storage Cost Example</vt:lpstr>
      <vt:lpstr>Storage Cost Blank</vt:lpstr>
      <vt:lpstr>Storage Loss Data</vt:lpstr>
      <vt:lpstr>'Storage Cost Blank'!bales</vt:lpstr>
      <vt:lpstr>'Storage Cost Example'!bales</vt:lpstr>
      <vt:lpstr>'Storage Cost Blank'!Print_Area</vt:lpstr>
      <vt:lpstr>'Storage Cost Example'!Print_Area</vt:lpstr>
      <vt:lpstr>'Storage Loss Data'!Print_Area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Johanns</dc:creator>
  <cp:lastModifiedBy>Microsoft Office User</cp:lastModifiedBy>
  <cp:lastPrinted>2022-03-02T17:04:40Z</cp:lastPrinted>
  <dcterms:created xsi:type="dcterms:W3CDTF">2010-03-12T16:37:16Z</dcterms:created>
  <dcterms:modified xsi:type="dcterms:W3CDTF">2022-03-13T15:01:05Z</dcterms:modified>
</cp:coreProperties>
</file>