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holste\Box Sync\My Files\AgDM\11-15\"/>
    </mc:Choice>
  </mc:AlternateContent>
  <workbookProtection workbookAlgorithmName="SHA-512" workbookHashValue="vtqvpPN3YwyOygsSqJDftYjb2AB3ozMxxjatyqK/fTUCAb3PhgdjV+sRzqdYht18rQfLDmiQMzs6vEtkWhYHlg==" workbookSaltValue="7pxZBSGex0WWVYRhnGOVqg==" workbookSpinCount="100000" lockStructure="1"/>
  <bookViews>
    <workbookView xWindow="0" yWindow="0" windowWidth="13860" windowHeight="6708"/>
  </bookViews>
  <sheets>
    <sheet name="Example" sheetId="10" r:id="rId1"/>
    <sheet name="Your farm" sheetId="9" r:id="rId2"/>
    <sheet name="Sensitivity charts" sheetId="11" state="hidden" r:id="rId3"/>
    <sheet name="corn" sheetId="1" state="hidden" r:id="rId4"/>
    <sheet name="soy" sheetId="3" state="hidden" r:id="rId5"/>
    <sheet name="corn14" sheetId="4" state="hidden" r:id="rId6"/>
    <sheet name="soy14" sheetId="6" state="hidden" r:id="rId7"/>
  </sheets>
  <definedNames>
    <definedName name="Counties">corn!$C$4:$C$103</definedName>
    <definedName name="_xlnm.Print_Area" localSheetId="0">Example!$C$1:$K$48</definedName>
    <definedName name="_xlnm.Print_Area" localSheetId="1">'Your farm'!$C$1:$K$48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9" l="1"/>
  <c r="G12" i="9"/>
  <c r="C41" i="9"/>
  <c r="C39" i="9"/>
  <c r="G11" i="10"/>
  <c r="G12" i="10"/>
  <c r="P4" i="1" l="1"/>
  <c r="AF2" i="6"/>
  <c r="D23" i="10" l="1"/>
  <c r="D23" i="9"/>
  <c r="D27" i="9" s="1"/>
  <c r="D18" i="10"/>
  <c r="D19" i="10" s="1"/>
  <c r="D18" i="9"/>
  <c r="D19" i="9" s="1"/>
  <c r="C68" i="10"/>
  <c r="C66" i="10"/>
  <c r="C69" i="10" s="1"/>
  <c r="C65" i="10"/>
  <c r="C64" i="10"/>
  <c r="C58" i="10"/>
  <c r="C78" i="10" s="1"/>
  <c r="C57" i="10"/>
  <c r="C56" i="10"/>
  <c r="C59" i="10" s="1"/>
  <c r="C55" i="10"/>
  <c r="C54" i="10"/>
  <c r="C74" i="10" s="1"/>
  <c r="C53" i="10"/>
  <c r="C43" i="10"/>
  <c r="E26" i="10"/>
  <c r="D26" i="10"/>
  <c r="E23" i="10"/>
  <c r="E18" i="10"/>
  <c r="E19" i="10" s="1"/>
  <c r="E21" i="10" s="1"/>
  <c r="E14" i="10"/>
  <c r="D14" i="10"/>
  <c r="C67" i="9"/>
  <c r="C66" i="9"/>
  <c r="C68" i="9" s="1"/>
  <c r="C63" i="9"/>
  <c r="C56" i="9"/>
  <c r="C57" i="9" s="1"/>
  <c r="C77" i="9" s="1"/>
  <c r="C43" i="9"/>
  <c r="E26" i="9"/>
  <c r="D26" i="9"/>
  <c r="E23" i="9"/>
  <c r="E18" i="9"/>
  <c r="E19" i="9" s="1"/>
  <c r="E14" i="9"/>
  <c r="D14" i="9"/>
  <c r="C75" i="10" l="1"/>
  <c r="E27" i="9"/>
  <c r="E27" i="10"/>
  <c r="E28" i="10" s="1"/>
  <c r="D27" i="10"/>
  <c r="C79" i="10"/>
  <c r="E37" i="10"/>
  <c r="D21" i="10"/>
  <c r="D20" i="10"/>
  <c r="D57" i="10" s="1"/>
  <c r="C77" i="10"/>
  <c r="C63" i="10"/>
  <c r="C73" i="10" s="1"/>
  <c r="C67" i="10"/>
  <c r="C76" i="10"/>
  <c r="E20" i="10"/>
  <c r="D66" i="10" s="1"/>
  <c r="E66" i="10" s="1"/>
  <c r="D20" i="9"/>
  <c r="D21" i="9"/>
  <c r="E21" i="9"/>
  <c r="E20" i="9"/>
  <c r="C55" i="9"/>
  <c r="C75" i="9" s="1"/>
  <c r="C59" i="9"/>
  <c r="C54" i="9"/>
  <c r="C58" i="9"/>
  <c r="C78" i="9" s="1"/>
  <c r="C65" i="9"/>
  <c r="C69" i="9"/>
  <c r="C76" i="9"/>
  <c r="C53" i="9"/>
  <c r="C73" i="9" s="1"/>
  <c r="C64" i="9"/>
  <c r="D65" i="9" l="1"/>
  <c r="E65" i="9" s="1"/>
  <c r="D59" i="9"/>
  <c r="E59" i="9" s="1"/>
  <c r="D54" i="9"/>
  <c r="E54" i="9" s="1"/>
  <c r="D59" i="10"/>
  <c r="E59" i="10" s="1"/>
  <c r="D55" i="10"/>
  <c r="E55" i="10" s="1"/>
  <c r="D56" i="10"/>
  <c r="E56" i="10" s="1"/>
  <c r="D67" i="10"/>
  <c r="E67" i="10" s="1"/>
  <c r="D63" i="10"/>
  <c r="C70" i="10" s="1"/>
  <c r="D68" i="10"/>
  <c r="E68" i="10" s="1"/>
  <c r="E57" i="10"/>
  <c r="D69" i="10"/>
  <c r="E69" i="10" s="1"/>
  <c r="D53" i="10"/>
  <c r="D65" i="10"/>
  <c r="E65" i="10" s="1"/>
  <c r="D64" i="10"/>
  <c r="E64" i="10" s="1"/>
  <c r="D28" i="10"/>
  <c r="D31" i="10" s="1"/>
  <c r="D54" i="10"/>
  <c r="D37" i="10"/>
  <c r="D58" i="10"/>
  <c r="E31" i="10"/>
  <c r="E28" i="9"/>
  <c r="E31" i="9" s="1"/>
  <c r="D68" i="9"/>
  <c r="E68" i="9" s="1"/>
  <c r="D64" i="9"/>
  <c r="E64" i="9" s="1"/>
  <c r="E37" i="9"/>
  <c r="D63" i="9"/>
  <c r="D69" i="9"/>
  <c r="E69" i="9" s="1"/>
  <c r="D66" i="9"/>
  <c r="E66" i="9" s="1"/>
  <c r="D55" i="9"/>
  <c r="C79" i="9"/>
  <c r="D58" i="9"/>
  <c r="D57" i="9"/>
  <c r="D53" i="9"/>
  <c r="D37" i="9"/>
  <c r="D28" i="9"/>
  <c r="D31" i="9" s="1"/>
  <c r="D67" i="9"/>
  <c r="E67" i="9" s="1"/>
  <c r="C74" i="9"/>
  <c r="D56" i="9"/>
  <c r="AF3" i="6"/>
  <c r="AF4" i="6"/>
  <c r="AF5" i="6"/>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J80" i="6"/>
  <c r="T80" i="4"/>
  <c r="D74" i="9" l="1"/>
  <c r="D77" i="10"/>
  <c r="D76" i="10"/>
  <c r="E63" i="10"/>
  <c r="E34" i="10"/>
  <c r="E32" i="10"/>
  <c r="D75" i="10"/>
  <c r="D74" i="10"/>
  <c r="E54" i="10"/>
  <c r="D32" i="10"/>
  <c r="D34" i="10"/>
  <c r="D78" i="10"/>
  <c r="E58" i="10"/>
  <c r="E53" i="10"/>
  <c r="D73" i="10"/>
  <c r="D79" i="10"/>
  <c r="D79" i="9"/>
  <c r="D32" i="9"/>
  <c r="D34" i="9"/>
  <c r="D73" i="9"/>
  <c r="E53" i="9"/>
  <c r="D75" i="9"/>
  <c r="E55" i="9"/>
  <c r="E58" i="9"/>
  <c r="D78" i="9"/>
  <c r="E56" i="9"/>
  <c r="D76" i="9"/>
  <c r="D77" i="9"/>
  <c r="E57" i="9"/>
  <c r="E63" i="9"/>
  <c r="C70" i="9"/>
  <c r="E32" i="9"/>
  <c r="E34" i="9"/>
  <c r="D33" i="10" l="1"/>
  <c r="D35" i="10"/>
  <c r="D35" i="9"/>
  <c r="D33" i="9"/>
  <c r="AB80" i="6" l="1"/>
  <c r="AC80" i="4"/>
  <c r="AD80" i="4"/>
  <c r="AB80" i="4"/>
  <c r="Q5" i="1" l="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4" i="1"/>
  <c r="P83" i="1"/>
  <c r="P84" i="1"/>
  <c r="P85" i="1"/>
  <c r="P86" i="1"/>
  <c r="P87" i="1"/>
  <c r="P88" i="1"/>
  <c r="P89" i="1"/>
  <c r="P90" i="1"/>
  <c r="P91" i="1"/>
  <c r="P92" i="1"/>
  <c r="P93" i="1"/>
  <c r="P94" i="1"/>
  <c r="P95" i="1"/>
  <c r="P96" i="1"/>
  <c r="P97" i="1"/>
  <c r="P98" i="1"/>
  <c r="P99" i="1"/>
  <c r="P100" i="1"/>
  <c r="P101" i="1"/>
  <c r="P102" i="1"/>
  <c r="P103" i="1"/>
  <c r="P81" i="1"/>
  <c r="P82" i="1"/>
  <c r="P74" i="1"/>
  <c r="P75" i="1"/>
  <c r="P76" i="1"/>
  <c r="P77" i="1"/>
  <c r="P78" i="1"/>
  <c r="P79" i="1"/>
  <c r="P80"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alcChain>
</file>

<file path=xl/comments1.xml><?xml version="1.0" encoding="utf-8"?>
<comments xmlns="http://schemas.openxmlformats.org/spreadsheetml/2006/main">
  <authors>
    <author>Economics Department</author>
    <author>Johanns, Ann M [ECONA]</author>
    <author>isuimage</author>
  </authors>
  <commentList>
    <comment ref="C5" authorId="0" shapeId="0">
      <text>
        <r>
          <rPr>
            <sz val="8"/>
            <color indexed="81"/>
            <rFont val="Tahoma"/>
            <family val="2"/>
          </rPr>
          <t>Place the cursor over cells with red triangles to read comments.</t>
        </r>
      </text>
    </comment>
    <comment ref="C14" authorId="1" shapeId="0">
      <text>
        <r>
          <rPr>
            <sz val="9"/>
            <color indexed="81"/>
            <rFont val="Tahoma"/>
            <family val="2"/>
          </rPr>
          <t>=Base acres x 85%</t>
        </r>
      </text>
    </comment>
    <comment ref="C19" authorId="1" shapeId="0">
      <text>
        <r>
          <rPr>
            <sz val="9"/>
            <color indexed="81"/>
            <rFont val="Tahoma"/>
            <family val="2"/>
          </rPr>
          <t>=Guarantee price x 
   Guarantee yield</t>
        </r>
      </text>
    </comment>
    <comment ref="C20" authorId="1" shapeId="0">
      <text>
        <r>
          <rPr>
            <sz val="9"/>
            <color indexed="81"/>
            <rFont val="Tahoma"/>
            <family val="2"/>
          </rPr>
          <t>= Benchmark county revenue x 10%</t>
        </r>
      </text>
    </comment>
    <comment ref="C21" authorId="1" shapeId="0">
      <text>
        <r>
          <rPr>
            <sz val="9"/>
            <color indexed="81"/>
            <rFont val="Tahoma"/>
            <family val="2"/>
          </rPr>
          <t>= Benchmark county revenue x 86%</t>
        </r>
      </text>
    </comment>
    <comment ref="C23" authorId="2" shapeId="0">
      <text>
        <r>
          <rPr>
            <sz val="9"/>
            <color indexed="81"/>
            <rFont val="Tahoma"/>
            <family val="2"/>
          </rPr>
          <t>Final USDA FSA Yields</t>
        </r>
      </text>
    </comment>
    <comment ref="C24" authorId="1" shapeId="0">
      <text>
        <r>
          <rPr>
            <sz val="9"/>
            <color indexed="81"/>
            <rFont val="Tahoma"/>
            <family val="2"/>
          </rPr>
          <t xml:space="preserve">Official USDA marketing year average price 
September 1, 2014 - August 31, 2015. </t>
        </r>
      </text>
    </comment>
    <comment ref="C26" authorId="1" shapeId="0">
      <text>
        <r>
          <rPr>
            <sz val="9"/>
            <color indexed="81"/>
            <rFont val="Tahoma"/>
            <family val="2"/>
          </rPr>
          <t>Higher of "Marketing year 
average price" or "National loan rate"</t>
        </r>
      </text>
    </comment>
    <comment ref="C27" authorId="1" shapeId="0">
      <text>
        <r>
          <rPr>
            <sz val="9"/>
            <color indexed="81"/>
            <rFont val="Tahoma"/>
            <family val="2"/>
          </rPr>
          <t>= Effective price x Estimated county yield</t>
        </r>
      </text>
    </comment>
    <comment ref="C28" authorId="1" shapeId="0">
      <text>
        <r>
          <rPr>
            <sz val="9"/>
            <color indexed="81"/>
            <rFont val="Tahoma"/>
            <family val="2"/>
          </rPr>
          <t>= ARC-CO guarantee revenue - County crop revenue</t>
        </r>
      </text>
    </comment>
    <comment ref="C31" authorId="1" shapeId="0">
      <text>
        <r>
          <rPr>
            <sz val="9"/>
            <color indexed="81"/>
            <rFont val="Tahoma"/>
            <family val="2"/>
          </rPr>
          <t>=Payment acres x lower of 
"Revenue loss per payment acre" 
or "Max payment allowed"
Payments are scheduled by 
USDA to start in October 2015.</t>
        </r>
      </text>
    </comment>
    <comment ref="C32" authorId="1" shapeId="0">
      <text>
        <r>
          <rPr>
            <sz val="9"/>
            <color indexed="81"/>
            <rFont val="Tahoma"/>
            <family val="2"/>
          </rPr>
          <t>= ARC-CO Payment / Base acres</t>
        </r>
      </text>
    </comment>
    <comment ref="C34" authorId="2" shapeId="0">
      <text>
        <r>
          <rPr>
            <sz val="9"/>
            <color indexed="81"/>
            <rFont val="Tahoma"/>
            <family val="2"/>
          </rPr>
          <t>=ARC-CO Payment / Crop acres</t>
        </r>
      </text>
    </comment>
  </commentList>
</comments>
</file>

<file path=xl/comments2.xml><?xml version="1.0" encoding="utf-8"?>
<comments xmlns="http://schemas.openxmlformats.org/spreadsheetml/2006/main">
  <authors>
    <author>Economics Department</author>
    <author>Johanns, Ann M [ECONA]</author>
    <author>isuimage</author>
  </authors>
  <commentList>
    <comment ref="C5" authorId="0" shapeId="0">
      <text>
        <r>
          <rPr>
            <sz val="8"/>
            <color indexed="81"/>
            <rFont val="Tahoma"/>
            <family val="2"/>
          </rPr>
          <t>Place the cursor over cells with red triangles to read comments.</t>
        </r>
      </text>
    </comment>
    <comment ref="C14" authorId="1" shapeId="0">
      <text>
        <r>
          <rPr>
            <sz val="9"/>
            <color indexed="81"/>
            <rFont val="Tahoma"/>
            <family val="2"/>
          </rPr>
          <t>=Base acres x 85%</t>
        </r>
      </text>
    </comment>
    <comment ref="C19" authorId="1" shapeId="0">
      <text>
        <r>
          <rPr>
            <sz val="9"/>
            <color indexed="81"/>
            <rFont val="Tahoma"/>
            <family val="2"/>
          </rPr>
          <t>=Guarantee price x 
   Guarantee yield</t>
        </r>
      </text>
    </comment>
    <comment ref="C20" authorId="1" shapeId="0">
      <text>
        <r>
          <rPr>
            <sz val="9"/>
            <color indexed="81"/>
            <rFont val="Tahoma"/>
            <family val="2"/>
          </rPr>
          <t>= Benchmark county revenue x 10%</t>
        </r>
      </text>
    </comment>
    <comment ref="C21" authorId="1" shapeId="0">
      <text>
        <r>
          <rPr>
            <sz val="9"/>
            <color indexed="81"/>
            <rFont val="Tahoma"/>
            <family val="2"/>
          </rPr>
          <t>= Benchmark county revenue x 86%</t>
        </r>
      </text>
    </comment>
    <comment ref="C23" authorId="2" shapeId="0">
      <text>
        <r>
          <rPr>
            <sz val="9"/>
            <color indexed="81"/>
            <rFont val="Tahoma"/>
            <family val="2"/>
          </rPr>
          <t>Final USDA FSA Yields</t>
        </r>
      </text>
    </comment>
    <comment ref="C24" authorId="1" shapeId="0">
      <text>
        <r>
          <rPr>
            <sz val="9"/>
            <color indexed="81"/>
            <rFont val="Tahoma"/>
            <family val="2"/>
          </rPr>
          <t xml:space="preserve">Official USDA marketing year average price 
September 1, 2014 - August 31, 2015. </t>
        </r>
      </text>
    </comment>
    <comment ref="C26" authorId="1" shapeId="0">
      <text>
        <r>
          <rPr>
            <sz val="9"/>
            <color indexed="81"/>
            <rFont val="Tahoma"/>
            <family val="2"/>
          </rPr>
          <t>Higher of "Marketing year 
average price" or "National loan rate"</t>
        </r>
      </text>
    </comment>
    <comment ref="C27" authorId="1" shapeId="0">
      <text>
        <r>
          <rPr>
            <sz val="9"/>
            <color indexed="81"/>
            <rFont val="Tahoma"/>
            <family val="2"/>
          </rPr>
          <t>= Effective price x Estimated county yield</t>
        </r>
      </text>
    </comment>
    <comment ref="C28" authorId="1" shapeId="0">
      <text>
        <r>
          <rPr>
            <sz val="9"/>
            <color indexed="81"/>
            <rFont val="Tahoma"/>
            <family val="2"/>
          </rPr>
          <t>= ARC-CO guarantee revenue - County crop revenue</t>
        </r>
      </text>
    </comment>
    <comment ref="C31" authorId="1" shapeId="0">
      <text>
        <r>
          <rPr>
            <sz val="9"/>
            <color indexed="81"/>
            <rFont val="Tahoma"/>
            <family val="2"/>
          </rPr>
          <t>=Payment acres x lower of 
"Revenue loss per payment acre" 
or "Max payment allowed"
Payments are scheduled by 
USDA to start in October 2015.</t>
        </r>
      </text>
    </comment>
    <comment ref="C32" authorId="1" shapeId="0">
      <text>
        <r>
          <rPr>
            <sz val="9"/>
            <color indexed="81"/>
            <rFont val="Tahoma"/>
            <family val="2"/>
          </rPr>
          <t>= ARC-CO Payment / Base acres</t>
        </r>
      </text>
    </comment>
    <comment ref="C34" authorId="2" shapeId="0">
      <text>
        <r>
          <rPr>
            <sz val="9"/>
            <color indexed="81"/>
            <rFont val="Tahoma"/>
            <family val="2"/>
          </rPr>
          <t>=ARC-CO Payment / Crop acres</t>
        </r>
      </text>
    </comment>
  </commentList>
</comments>
</file>

<file path=xl/sharedStrings.xml><?xml version="1.0" encoding="utf-8"?>
<sst xmlns="http://schemas.openxmlformats.org/spreadsheetml/2006/main" count="3729" uniqueCount="419">
  <si>
    <t>Corn</t>
  </si>
  <si>
    <t>Soybeans</t>
  </si>
  <si>
    <t>Your Base Acres</t>
  </si>
  <si>
    <t>National Loan Rate</t>
  </si>
  <si>
    <t>Sensitivity Analysis</t>
  </si>
  <si>
    <t>Projected Marketing Year Average Price</t>
  </si>
  <si>
    <t>Author: Alejandro Plastina</t>
  </si>
  <si>
    <t>Date Printed</t>
  </si>
  <si>
    <t>County</t>
  </si>
  <si>
    <t>ARC-CO Guarantee Prices</t>
  </si>
  <si>
    <t>ARC-CO Guarantee Yields</t>
  </si>
  <si>
    <t>PROGRAM YEAR 2014 ARC COUNTY (ARC-CO) YIELDS (unit per acre), Crop Years 2009-2013</t>
  </si>
  <si>
    <t xml:space="preserve">Latest update:  </t>
  </si>
  <si>
    <t>(Higher of county average yield or 70% of FSA's T-yield)</t>
  </si>
  <si>
    <t>ST_Cty</t>
  </si>
  <si>
    <t>State Name</t>
  </si>
  <si>
    <t>County Name</t>
  </si>
  <si>
    <t>Commodity Code</t>
  </si>
  <si>
    <t>Crop Name</t>
  </si>
  <si>
    <t>Unit</t>
  </si>
  <si>
    <t>Yield Type</t>
  </si>
  <si>
    <t>Crop Year 2009</t>
  </si>
  <si>
    <t>Crop Year 2010</t>
  </si>
  <si>
    <t>Crop Year 2011</t>
  </si>
  <si>
    <t>Crop Year 2012</t>
  </si>
  <si>
    <t>Crop Year 2013</t>
  </si>
  <si>
    <t>19001</t>
  </si>
  <si>
    <t>Iowa</t>
  </si>
  <si>
    <t>Adair</t>
  </si>
  <si>
    <t>Bushels</t>
  </si>
  <si>
    <t>All</t>
  </si>
  <si>
    <t>0041</t>
  </si>
  <si>
    <t>0081</t>
  </si>
  <si>
    <t>19003</t>
  </si>
  <si>
    <t>Adams</t>
  </si>
  <si>
    <t>19005</t>
  </si>
  <si>
    <t>Allamakee</t>
  </si>
  <si>
    <t>19007</t>
  </si>
  <si>
    <t>Appanoose</t>
  </si>
  <si>
    <t>19009</t>
  </si>
  <si>
    <t>Audubon</t>
  </si>
  <si>
    <t>19011</t>
  </si>
  <si>
    <t>Benton</t>
  </si>
  <si>
    <t>19013</t>
  </si>
  <si>
    <t>Black Hawk</t>
  </si>
  <si>
    <t>19015</t>
  </si>
  <si>
    <t>Boone</t>
  </si>
  <si>
    <t>19017</t>
  </si>
  <si>
    <t>Bremer</t>
  </si>
  <si>
    <t>19019</t>
  </si>
  <si>
    <t>Buchanan</t>
  </si>
  <si>
    <t>19021</t>
  </si>
  <si>
    <t>Buena Vista</t>
  </si>
  <si>
    <t>19023</t>
  </si>
  <si>
    <t>Butler</t>
  </si>
  <si>
    <t>19025</t>
  </si>
  <si>
    <t>Calhoun</t>
  </si>
  <si>
    <t>19027</t>
  </si>
  <si>
    <t>Carroll</t>
  </si>
  <si>
    <t>19029</t>
  </si>
  <si>
    <t>Cass</t>
  </si>
  <si>
    <t>19031</t>
  </si>
  <si>
    <t>Cedar</t>
  </si>
  <si>
    <t>19033</t>
  </si>
  <si>
    <t>Cerro Gordo</t>
  </si>
  <si>
    <t>19035</t>
  </si>
  <si>
    <t>Cherokee</t>
  </si>
  <si>
    <t>19037</t>
  </si>
  <si>
    <t>Chickasaw</t>
  </si>
  <si>
    <t>19039</t>
  </si>
  <si>
    <t>Clarke</t>
  </si>
  <si>
    <t>19041</t>
  </si>
  <si>
    <t>Clay</t>
  </si>
  <si>
    <t>19043</t>
  </si>
  <si>
    <t>Clayton</t>
  </si>
  <si>
    <t>19045</t>
  </si>
  <si>
    <t>Clinton</t>
  </si>
  <si>
    <t>19047</t>
  </si>
  <si>
    <t>Crawford</t>
  </si>
  <si>
    <t>19049</t>
  </si>
  <si>
    <t>Dallas</t>
  </si>
  <si>
    <t>19051</t>
  </si>
  <si>
    <t>Davis</t>
  </si>
  <si>
    <t>19053</t>
  </si>
  <si>
    <t>Decatur</t>
  </si>
  <si>
    <t>19055</t>
  </si>
  <si>
    <t>Delaware</t>
  </si>
  <si>
    <t>19057</t>
  </si>
  <si>
    <t>Des Moines</t>
  </si>
  <si>
    <t>19059</t>
  </si>
  <si>
    <t>Dickinson</t>
  </si>
  <si>
    <t>19061</t>
  </si>
  <si>
    <t>Dubuque</t>
  </si>
  <si>
    <t>19063</t>
  </si>
  <si>
    <t>Emmet</t>
  </si>
  <si>
    <t>19065</t>
  </si>
  <si>
    <t>Fayette</t>
  </si>
  <si>
    <t>19067</t>
  </si>
  <si>
    <t>Floyd</t>
  </si>
  <si>
    <t>19069</t>
  </si>
  <si>
    <t>Franklin</t>
  </si>
  <si>
    <t>19071</t>
  </si>
  <si>
    <t>Fremont</t>
  </si>
  <si>
    <t>19073</t>
  </si>
  <si>
    <t>Greene</t>
  </si>
  <si>
    <t>19075</t>
  </si>
  <si>
    <t>Grundy</t>
  </si>
  <si>
    <t>19077</t>
  </si>
  <si>
    <t>Guthrie</t>
  </si>
  <si>
    <t>19079</t>
  </si>
  <si>
    <t>Hamilton</t>
  </si>
  <si>
    <t>19081</t>
  </si>
  <si>
    <t>Hancock</t>
  </si>
  <si>
    <t>19083</t>
  </si>
  <si>
    <t>Hardin</t>
  </si>
  <si>
    <t>19085</t>
  </si>
  <si>
    <t>Harrison</t>
  </si>
  <si>
    <t>19087</t>
  </si>
  <si>
    <t>Henry</t>
  </si>
  <si>
    <t>19089</t>
  </si>
  <si>
    <t>Howard</t>
  </si>
  <si>
    <t>19091</t>
  </si>
  <si>
    <t>Humboldt</t>
  </si>
  <si>
    <t>19093</t>
  </si>
  <si>
    <t>Ida</t>
  </si>
  <si>
    <t>19095</t>
  </si>
  <si>
    <t>19097</t>
  </si>
  <si>
    <t>Jackson</t>
  </si>
  <si>
    <t>19099</t>
  </si>
  <si>
    <t>Jasper</t>
  </si>
  <si>
    <t>19101</t>
  </si>
  <si>
    <t>Jefferson</t>
  </si>
  <si>
    <t>19103</t>
  </si>
  <si>
    <t>Johnson</t>
  </si>
  <si>
    <t>19105</t>
  </si>
  <si>
    <t>Jones</t>
  </si>
  <si>
    <t>19107</t>
  </si>
  <si>
    <t>Keokuk</t>
  </si>
  <si>
    <t>19109</t>
  </si>
  <si>
    <t>Kossuth</t>
  </si>
  <si>
    <t>19111</t>
  </si>
  <si>
    <t>Lee</t>
  </si>
  <si>
    <t>19113</t>
  </si>
  <si>
    <t>Linn</t>
  </si>
  <si>
    <t>19115</t>
  </si>
  <si>
    <t>Louisa</t>
  </si>
  <si>
    <t>19117</t>
  </si>
  <si>
    <t>Lucas</t>
  </si>
  <si>
    <t>19119</t>
  </si>
  <si>
    <t>Lyon</t>
  </si>
  <si>
    <t>19121</t>
  </si>
  <si>
    <t>Madison</t>
  </si>
  <si>
    <t>19123</t>
  </si>
  <si>
    <t>Mahaska</t>
  </si>
  <si>
    <t>19125</t>
  </si>
  <si>
    <t>Marion</t>
  </si>
  <si>
    <t>19127</t>
  </si>
  <si>
    <t>Marshall</t>
  </si>
  <si>
    <t>19129</t>
  </si>
  <si>
    <t>Mills</t>
  </si>
  <si>
    <t>19131</t>
  </si>
  <si>
    <t>Mitchell</t>
  </si>
  <si>
    <t>19133</t>
  </si>
  <si>
    <t>Monona</t>
  </si>
  <si>
    <t>19135</t>
  </si>
  <si>
    <t>Monroe</t>
  </si>
  <si>
    <t>19137</t>
  </si>
  <si>
    <t>Montgomery</t>
  </si>
  <si>
    <t>19139</t>
  </si>
  <si>
    <t>Muscatine</t>
  </si>
  <si>
    <t>19141</t>
  </si>
  <si>
    <t>O'Brien</t>
  </si>
  <si>
    <t>19143</t>
  </si>
  <si>
    <t>Osceola</t>
  </si>
  <si>
    <t>19145</t>
  </si>
  <si>
    <t>Page</t>
  </si>
  <si>
    <t>19147</t>
  </si>
  <si>
    <t>Palo Alto</t>
  </si>
  <si>
    <t>19149</t>
  </si>
  <si>
    <t>Plymouth</t>
  </si>
  <si>
    <t>19151</t>
  </si>
  <si>
    <t>Pocahontas</t>
  </si>
  <si>
    <t>19153</t>
  </si>
  <si>
    <t>Polk</t>
  </si>
  <si>
    <t>19155</t>
  </si>
  <si>
    <t>East Pottawattamie</t>
  </si>
  <si>
    <t>19156</t>
  </si>
  <si>
    <t>West Pottawattamie</t>
  </si>
  <si>
    <t>19157</t>
  </si>
  <si>
    <t>Poweshiek</t>
  </si>
  <si>
    <t>19159</t>
  </si>
  <si>
    <t>Ringgold</t>
  </si>
  <si>
    <t>19161</t>
  </si>
  <si>
    <t>Sac</t>
  </si>
  <si>
    <t>19163</t>
  </si>
  <si>
    <t>Scott</t>
  </si>
  <si>
    <t>19165</t>
  </si>
  <si>
    <t>Shelby</t>
  </si>
  <si>
    <t>19167</t>
  </si>
  <si>
    <t>Sioux</t>
  </si>
  <si>
    <t>19169</t>
  </si>
  <si>
    <t>Story</t>
  </si>
  <si>
    <t>19171</t>
  </si>
  <si>
    <t>Tama</t>
  </si>
  <si>
    <t>19173</t>
  </si>
  <si>
    <t>Taylor</t>
  </si>
  <si>
    <t>19175</t>
  </si>
  <si>
    <t>Union</t>
  </si>
  <si>
    <t>19177</t>
  </si>
  <si>
    <t>Van Buren</t>
  </si>
  <si>
    <t>19179</t>
  </si>
  <si>
    <t>Wapello</t>
  </si>
  <si>
    <t>19181</t>
  </si>
  <si>
    <t>Warren</t>
  </si>
  <si>
    <t>19183</t>
  </si>
  <si>
    <t>Washington</t>
  </si>
  <si>
    <t>19185</t>
  </si>
  <si>
    <t>Wayne</t>
  </si>
  <si>
    <t>19187</t>
  </si>
  <si>
    <t>Webster</t>
  </si>
  <si>
    <t>19189</t>
  </si>
  <si>
    <t>Winnebago</t>
  </si>
  <si>
    <t>19191</t>
  </si>
  <si>
    <t>Winneshiek</t>
  </si>
  <si>
    <t>19193</t>
  </si>
  <si>
    <t>Woodbury</t>
  </si>
  <si>
    <t>19195</t>
  </si>
  <si>
    <t>Worth</t>
  </si>
  <si>
    <t>19197</t>
  </si>
  <si>
    <t>Wright</t>
  </si>
  <si>
    <t>TABLE 2 YIELD CHANGES AS OF MAY 1</t>
  </si>
  <si>
    <t>Old/New</t>
  </si>
  <si>
    <t>St_Cty</t>
  </si>
  <si>
    <t>Crop Year 2008</t>
  </si>
  <si>
    <t>70% of T-Yields</t>
  </si>
  <si>
    <t xml:space="preserve">New </t>
  </si>
  <si>
    <t>Irrigated</t>
  </si>
  <si>
    <t>Nonirrigated</t>
  </si>
  <si>
    <t xml:space="preserve">Old </t>
  </si>
  <si>
    <t>Olympic Average Yield</t>
  </si>
  <si>
    <t>http://www.fsa.usda.gov/Assets/USDA-FSA-Public/usdafiles/arc-plc/pdf/2014_arc_co.pdf</t>
  </si>
  <si>
    <t>http://www.fsa.usda.gov/Assets/USDA-FSA-Public/usdafiles/arc-plc/excel/co_yields_for_arc_co.xls</t>
  </si>
  <si>
    <t>NOT SPECIFIED</t>
  </si>
  <si>
    <t>TOTAL</t>
  </si>
  <si>
    <t>CORN</t>
  </si>
  <si>
    <t>WOODBURY</t>
  </si>
  <si>
    <t>WEST CENTRAL</t>
  </si>
  <si>
    <t>IOWA</t>
  </si>
  <si>
    <t>COUNTY</t>
  </si>
  <si>
    <t>YEAR</t>
  </si>
  <si>
    <t>SURVEY</t>
  </si>
  <si>
    <t>SHELBY</t>
  </si>
  <si>
    <t>SAC</t>
  </si>
  <si>
    <t>MONONA</t>
  </si>
  <si>
    <t>IDA</t>
  </si>
  <si>
    <t>HARRISON</t>
  </si>
  <si>
    <t>GUTHRIE</t>
  </si>
  <si>
    <t>GREENE</t>
  </si>
  <si>
    <t>CRAWFORD</t>
  </si>
  <si>
    <t>CARROLL</t>
  </si>
  <si>
    <t>CALHOUN</t>
  </si>
  <si>
    <t>AUDUBON</t>
  </si>
  <si>
    <t>TAYLOR</t>
  </si>
  <si>
    <t>SOUTHWEST</t>
  </si>
  <si>
    <t>POTTAWATTAMIE</t>
  </si>
  <si>
    <t>PAGE</t>
  </si>
  <si>
    <t>MONTGOMERY</t>
  </si>
  <si>
    <t>MILLS</t>
  </si>
  <si>
    <t>FREMONT</t>
  </si>
  <si>
    <t>CASS</t>
  </si>
  <si>
    <t>ADAMS</t>
  </si>
  <si>
    <t>ADAIR</t>
  </si>
  <si>
    <t>WASHINGTON</t>
  </si>
  <si>
    <t>SOUTHEAST</t>
  </si>
  <si>
    <t>WAPELLO</t>
  </si>
  <si>
    <t>VAN BUREN</t>
  </si>
  <si>
    <t>MAHASKA</t>
  </si>
  <si>
    <t>LOUISA</t>
  </si>
  <si>
    <t>LEE</t>
  </si>
  <si>
    <t>KEOKUK</t>
  </si>
  <si>
    <t>JEFFERSON</t>
  </si>
  <si>
    <t>HENRY</t>
  </si>
  <si>
    <t>DES MOINES</t>
  </si>
  <si>
    <t>DAVIS</t>
  </si>
  <si>
    <t>WAYNE</t>
  </si>
  <si>
    <t>SOUTH CENTRAL</t>
  </si>
  <si>
    <t>WARREN</t>
  </si>
  <si>
    <t>UNION</t>
  </si>
  <si>
    <t>RINGGOLD</t>
  </si>
  <si>
    <t>MONROE</t>
  </si>
  <si>
    <t>MARION</t>
  </si>
  <si>
    <t>MADISON</t>
  </si>
  <si>
    <t>LUCAS</t>
  </si>
  <si>
    <t>DECATUR</t>
  </si>
  <si>
    <t>CLARKE</t>
  </si>
  <si>
    <t>APPANOOSE</t>
  </si>
  <si>
    <t>SIOUX</t>
  </si>
  <si>
    <t>NORTHWEST</t>
  </si>
  <si>
    <t>POCAHONTAS</t>
  </si>
  <si>
    <t>PLYMOUTH</t>
  </si>
  <si>
    <t>PALO ALTO</t>
  </si>
  <si>
    <t>OSCEOLA</t>
  </si>
  <si>
    <t>O BRIEN</t>
  </si>
  <si>
    <t>LYON</t>
  </si>
  <si>
    <t>EMMET</t>
  </si>
  <si>
    <t>DICKINSON</t>
  </si>
  <si>
    <t>CLAY</t>
  </si>
  <si>
    <t>CHEROKEE</t>
  </si>
  <si>
    <t>BUENA VISTA</t>
  </si>
  <si>
    <t>WINNESHIEK</t>
  </si>
  <si>
    <t>NORTHEAST</t>
  </si>
  <si>
    <t>HOWARD</t>
  </si>
  <si>
    <t>FAYETTE</t>
  </si>
  <si>
    <t>DUBUQUE</t>
  </si>
  <si>
    <t>DELAWARE</t>
  </si>
  <si>
    <t>CLAYTON</t>
  </si>
  <si>
    <t>CHICKASAW</t>
  </si>
  <si>
    <t>BUCHANAN</t>
  </si>
  <si>
    <t>BREMER</t>
  </si>
  <si>
    <t>BLACK HAWK</t>
  </si>
  <si>
    <t>ALLAMAKEE</t>
  </si>
  <si>
    <t>WRIGHT</t>
  </si>
  <si>
    <t>NORTH CENTRAL</t>
  </si>
  <si>
    <t>WORTH</t>
  </si>
  <si>
    <t>WINNEBAGO</t>
  </si>
  <si>
    <t>MITCHELL</t>
  </si>
  <si>
    <t>KOSSUTH</t>
  </si>
  <si>
    <t>HUMBOLDT</t>
  </si>
  <si>
    <t>HANCOCK</t>
  </si>
  <si>
    <t>FRANKLIN</t>
  </si>
  <si>
    <t>FLOYD</t>
  </si>
  <si>
    <t>CERRO GORDO</t>
  </si>
  <si>
    <t>BUTLER</t>
  </si>
  <si>
    <t>SCOTT</t>
  </si>
  <si>
    <t>EAST CENTRAL</t>
  </si>
  <si>
    <t>MUSCATINE</t>
  </si>
  <si>
    <t>LINN</t>
  </si>
  <si>
    <t>JONES</t>
  </si>
  <si>
    <t>JOHNSON</t>
  </si>
  <si>
    <t>JACKSON</t>
  </si>
  <si>
    <t>CLINTON</t>
  </si>
  <si>
    <t>CEDAR</t>
  </si>
  <si>
    <t>BENTON</t>
  </si>
  <si>
    <t>WEBSTER</t>
  </si>
  <si>
    <t>CENTRAL</t>
  </si>
  <si>
    <t>TAMA</t>
  </si>
  <si>
    <t>STORY</t>
  </si>
  <si>
    <t>POWESHIEK</t>
  </si>
  <si>
    <t>POLK</t>
  </si>
  <si>
    <t>MARSHALL</t>
  </si>
  <si>
    <t>JASPER</t>
  </si>
  <si>
    <t>HARDIN</t>
  </si>
  <si>
    <t>HAMILTON</t>
  </si>
  <si>
    <t>GRUNDY</t>
  </si>
  <si>
    <t>DALLAS</t>
  </si>
  <si>
    <t>BOONE</t>
  </si>
  <si>
    <t>CV (%)</t>
  </si>
  <si>
    <t>Value</t>
  </si>
  <si>
    <t>Domain Category</t>
  </si>
  <si>
    <t>Domain</t>
  </si>
  <si>
    <t>Data Item</t>
  </si>
  <si>
    <t>Commodity</t>
  </si>
  <si>
    <t>Watershed</t>
  </si>
  <si>
    <t>watershed_code</t>
  </si>
  <si>
    <t>Zip Code</t>
  </si>
  <si>
    <t>County ANSI</t>
  </si>
  <si>
    <t>Ag District Code</t>
  </si>
  <si>
    <t>Ag District</t>
  </si>
  <si>
    <t>State ANSI</t>
  </si>
  <si>
    <t>State</t>
  </si>
  <si>
    <t>Geo Level</t>
  </si>
  <si>
    <t>Week Ending</t>
  </si>
  <si>
    <t>Period</t>
  </si>
  <si>
    <t>Year</t>
  </si>
  <si>
    <t>Program</t>
  </si>
  <si>
    <t>SOYBEANS - YIELD, MEASURED IN BU / ACRE</t>
  </si>
  <si>
    <t>SOYBEANS</t>
  </si>
  <si>
    <t>http://quickstats.nass.usda.gov/</t>
  </si>
  <si>
    <t xml:space="preserve">ARC-CO Payment </t>
  </si>
  <si>
    <t>Select your County from the drop-down menu</t>
  </si>
  <si>
    <t>Price below which ARC-CO payments are triggered</t>
  </si>
  <si>
    <t>Ag Decision Maker -- Iowa State University Extension and Outreach</t>
  </si>
  <si>
    <r>
      <t xml:space="preserve">See Information File A1-32, </t>
    </r>
    <r>
      <rPr>
        <u/>
        <sz val="10"/>
        <color rgb="FFC00000"/>
        <rFont val="Arial"/>
        <family val="2"/>
      </rPr>
      <t>New Safety Net: PLC, ARC-CO, ARC-IC</t>
    </r>
    <r>
      <rPr>
        <sz val="10"/>
        <rFont val="Arial"/>
        <family val="2"/>
      </rPr>
      <t xml:space="preserve"> for more information.</t>
    </r>
  </si>
  <si>
    <t>Place the cursor over cells with red triangles to read comments.</t>
  </si>
  <si>
    <t>Enter your input values in shaded cells.</t>
  </si>
  <si>
    <t>. . . and justice for all</t>
  </si>
  <si>
    <t xml:space="preserve">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 </t>
  </si>
  <si>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</si>
  <si>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 xml:space="preserve">ARC-CO Benchmark County Revenue </t>
  </si>
  <si>
    <t>Maximum ARC-CO Payment Allowed</t>
  </si>
  <si>
    <t>ARC-CO Guarantee Revenue</t>
  </si>
  <si>
    <t xml:space="preserve">Effective Price </t>
  </si>
  <si>
    <t>County Crop Revenue in 2014/15</t>
  </si>
  <si>
    <t>Payment Acres</t>
  </si>
  <si>
    <t xml:space="preserve">ARC-CO Payment for 2014/2015 </t>
  </si>
  <si>
    <t>FSA Farm Number</t>
  </si>
  <si>
    <t>Agricultural Risk Coverage - County Level (ARC-CO) Payment Calculator for 2014/15</t>
  </si>
  <si>
    <t>Revenue Loss per Base Acre</t>
  </si>
  <si>
    <t>CORN - ACRES PLANTED</t>
  </si>
  <si>
    <t>CORN, GRAIN - PRODUCTION, MEASURED IN BU</t>
  </si>
  <si>
    <t xml:space="preserve">County Yield in 2014 </t>
  </si>
  <si>
    <t>Row Labels</t>
  </si>
  <si>
    <t xml:space="preserve">Corn + Soybeans </t>
  </si>
  <si>
    <t>ARC-CO Payment for 2014/15 per Crop Acre</t>
  </si>
  <si>
    <t xml:space="preserve">ARC-CO Payment for 2014/2015 per Base Acre </t>
  </si>
  <si>
    <t>Weighted Average ARC-CO Payment per Base Acre</t>
  </si>
  <si>
    <t>Weighted Average ARC-CO Payment per Crop Acre</t>
  </si>
  <si>
    <t>Your 2014/15 Crop Acres</t>
  </si>
  <si>
    <t>production/acres planted</t>
  </si>
  <si>
    <t>Yield as of 7/31/2015</t>
  </si>
  <si>
    <t>FINAL YIELDS</t>
  </si>
  <si>
    <t>OFFICIAL Olympic Average Yield</t>
  </si>
  <si>
    <t>OFFICIAL</t>
  </si>
  <si>
    <t>Olympic Average Yield AS OF 3/31</t>
  </si>
  <si>
    <t>SEQUESTRATION</t>
  </si>
  <si>
    <t>final FSA DATA</t>
  </si>
  <si>
    <t>Version 1.6</t>
  </si>
  <si>
    <t>File Updated: 11/09/2015</t>
  </si>
  <si>
    <t>Marketing Year Average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</si>
</sst>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_(* #,##0.0_);_(* \(#,##0.0\);_(* &quot;-&quot;??_);_(@_)"/>
    <numFmt numFmtId="168" formatCode="0.0"/>
  </numFmts>
  <fonts count="3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0"/>
      <name val="MS Sans Serif"/>
      <family val="2"/>
    </font>
    <font>
      <b/>
      <sz val="10"/>
      <name val="Calibri"/>
      <family val="2"/>
      <scheme val="minor"/>
    </font>
    <font>
      <sz val="10"/>
      <color theme="1"/>
      <name val="Calibri"/>
      <family val="2"/>
      <scheme val="minor"/>
    </font>
    <font>
      <b/>
      <sz val="10"/>
      <color theme="1"/>
      <name val="Arial"/>
      <family val="2"/>
    </font>
    <font>
      <b/>
      <sz val="11"/>
      <color theme="1"/>
      <name val="Arial"/>
      <family val="2"/>
    </font>
    <font>
      <b/>
      <sz val="11"/>
      <color rgb="FF333333"/>
      <name val="Arial"/>
      <family val="2"/>
    </font>
    <font>
      <sz val="11"/>
      <color theme="1"/>
      <name val="Arial"/>
      <family val="2"/>
    </font>
    <font>
      <sz val="10"/>
      <name val="Arial"/>
      <family val="2"/>
    </font>
    <font>
      <u/>
      <sz val="10"/>
      <color rgb="FFC00000"/>
      <name val="Arial"/>
      <family val="2"/>
    </font>
    <font>
      <b/>
      <sz val="9"/>
      <color theme="1"/>
      <name val="Arial"/>
      <family val="2"/>
    </font>
    <font>
      <sz val="9"/>
      <name val="Arial"/>
      <family val="2"/>
    </font>
    <font>
      <sz val="8"/>
      <color indexed="81"/>
      <name val="Tahoma"/>
      <family val="2"/>
    </font>
    <font>
      <b/>
      <sz val="14"/>
      <color theme="0"/>
      <name val="Arial"/>
      <family val="2"/>
    </font>
    <font>
      <u/>
      <sz val="10"/>
      <color theme="10"/>
      <name val="Arial"/>
      <family val="2"/>
    </font>
    <font>
      <b/>
      <sz val="10"/>
      <name val="Arial"/>
      <family val="2"/>
    </font>
    <font>
      <b/>
      <sz val="10"/>
      <color rgb="FFFF0000"/>
      <name val="Arial"/>
      <family val="2"/>
    </font>
    <font>
      <sz val="6"/>
      <color rgb="FF333333"/>
      <name val="Arial"/>
      <family val="2"/>
    </font>
    <font>
      <sz val="9"/>
      <color indexed="81"/>
      <name val="Tahoma"/>
      <family val="2"/>
    </font>
    <font>
      <b/>
      <sz val="10"/>
      <color rgb="FFFF0000"/>
      <name val="Calibri"/>
      <family val="2"/>
      <scheme val="minor"/>
    </font>
    <font>
      <b/>
      <sz val="11"/>
      <color rgb="FFFF0000"/>
      <name val="Calibri"/>
      <family val="2"/>
      <scheme val="minor"/>
    </font>
    <font>
      <b/>
      <sz val="10"/>
      <color theme="0"/>
      <name val="Arial"/>
      <family val="2"/>
    </font>
    <font>
      <sz val="10"/>
      <color theme="0"/>
      <name val="Arial"/>
      <family val="2"/>
    </font>
    <font>
      <sz val="11"/>
      <color theme="0"/>
      <name val="Arial"/>
      <family val="2"/>
    </font>
    <font>
      <b/>
      <sz val="11"/>
      <color theme="0"/>
      <name val="Arial"/>
      <family val="2"/>
    </font>
  </fonts>
  <fills count="1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FFFFCC"/>
        <bgColor indexed="64"/>
      </patternFill>
    </fill>
    <fill>
      <patternFill patternType="solid">
        <fgColor rgb="FFC00000"/>
        <bgColor indexed="64"/>
      </patternFill>
    </fill>
    <fill>
      <patternFill patternType="solid">
        <fgColor them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00"/>
        <bgColor indexed="64"/>
      </patternFill>
    </fill>
  </fills>
  <borders count="2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right/>
      <top/>
      <bottom style="thick">
        <color theme="2" tint="-9.9948118533890809E-2"/>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s>
  <cellStyleXfs count="6">
    <xf numFmtId="0" fontId="0" fillId="0" borderId="0"/>
    <xf numFmtId="43" fontId="4" fillId="0" borderId="0" applyFon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xf numFmtId="0" fontId="8" fillId="0" borderId="0"/>
    <xf numFmtId="0" fontId="8" fillId="0" borderId="0"/>
  </cellStyleXfs>
  <cellXfs count="134">
    <xf numFmtId="0" fontId="0" fillId="0" borderId="0" xfId="0"/>
    <xf numFmtId="14" fontId="0" fillId="0" borderId="0" xfId="0" applyNumberFormat="1"/>
    <xf numFmtId="0" fontId="7" fillId="3" borderId="0" xfId="0" applyFont="1" applyFill="1" applyAlignment="1">
      <alignment horizontal="left"/>
    </xf>
    <xf numFmtId="0" fontId="7" fillId="3" borderId="0" xfId="4" applyFont="1" applyFill="1" applyAlignment="1">
      <alignment horizontal="left"/>
    </xf>
    <xf numFmtId="0" fontId="7" fillId="3" borderId="0" xfId="4" applyFont="1" applyFill="1" applyAlignment="1">
      <alignment horizontal="center"/>
    </xf>
    <xf numFmtId="3" fontId="7" fillId="3" borderId="0" xfId="4" applyNumberFormat="1" applyFont="1" applyFill="1" applyAlignment="1">
      <alignment horizontal="left"/>
    </xf>
    <xf numFmtId="3" fontId="9" fillId="3" borderId="0" xfId="0" applyNumberFormat="1" applyFont="1" applyFill="1" applyAlignment="1">
      <alignment horizontal="right"/>
    </xf>
    <xf numFmtId="14" fontId="9" fillId="3" borderId="0" xfId="0" applyNumberFormat="1" applyFont="1" applyFill="1" applyAlignment="1">
      <alignment horizontal="center"/>
    </xf>
    <xf numFmtId="0" fontId="10" fillId="0" borderId="0" xfId="0" applyFont="1"/>
    <xf numFmtId="3" fontId="7" fillId="3" borderId="0" xfId="0" applyNumberFormat="1" applyFont="1" applyFill="1" applyAlignment="1">
      <alignment horizontal="right"/>
    </xf>
    <xf numFmtId="3" fontId="7" fillId="3" borderId="0" xfId="0" applyNumberFormat="1" applyFont="1" applyFill="1" applyAlignment="1">
      <alignment horizontal="center"/>
    </xf>
    <xf numFmtId="1" fontId="9" fillId="3" borderId="4" xfId="5" applyNumberFormat="1" applyFont="1" applyFill="1" applyBorder="1" applyAlignment="1" applyProtection="1">
      <alignment horizontal="center" wrapText="1"/>
      <protection locked="0"/>
    </xf>
    <xf numFmtId="0" fontId="9" fillId="3" borderId="5" xfId="5" applyFont="1" applyFill="1" applyBorder="1" applyAlignment="1" applyProtection="1">
      <alignment horizontal="center" wrapText="1"/>
      <protection locked="0"/>
    </xf>
    <xf numFmtId="3" fontId="9" fillId="3" borderId="5" xfId="4" applyNumberFormat="1" applyFont="1" applyFill="1" applyBorder="1" applyAlignment="1" applyProtection="1">
      <alignment horizontal="right" wrapText="1"/>
      <protection locked="0"/>
    </xf>
    <xf numFmtId="3" fontId="9" fillId="3" borderId="6" xfId="4" applyNumberFormat="1" applyFont="1" applyFill="1" applyBorder="1" applyAlignment="1" applyProtection="1">
      <alignment horizontal="right" wrapText="1"/>
      <protection locked="0"/>
    </xf>
    <xf numFmtId="1" fontId="10" fillId="0" borderId="0" xfId="0" applyNumberFormat="1" applyFont="1" applyBorder="1" applyAlignment="1" applyProtection="1">
      <alignment horizontal="center"/>
    </xf>
    <xf numFmtId="0" fontId="10" fillId="0" borderId="0" xfId="0" applyFont="1" applyBorder="1" applyAlignment="1" applyProtection="1">
      <alignment horizontal="left"/>
    </xf>
    <xf numFmtId="0" fontId="10" fillId="0" borderId="0" xfId="0" applyFont="1" applyBorder="1" applyAlignment="1" applyProtection="1">
      <alignment horizontal="center"/>
    </xf>
    <xf numFmtId="0" fontId="10" fillId="0" borderId="0" xfId="0" applyFont="1" applyAlignment="1" applyProtection="1">
      <alignment horizontal="left"/>
    </xf>
    <xf numFmtId="3" fontId="10" fillId="0" borderId="0" xfId="0" applyNumberFormat="1" applyFont="1"/>
    <xf numFmtId="0" fontId="10" fillId="0" borderId="0" xfId="0" applyFont="1" applyAlignment="1">
      <alignment horizontal="center"/>
    </xf>
    <xf numFmtId="0" fontId="10" fillId="0" borderId="0" xfId="0" applyFont="1" applyAlignment="1">
      <alignment horizontal="left"/>
    </xf>
    <xf numFmtId="3" fontId="10" fillId="2" borderId="7" xfId="0" applyNumberFormat="1" applyFont="1" applyFill="1" applyBorder="1" applyAlignment="1" applyProtection="1">
      <alignment horizontal="right"/>
      <protection locked="0"/>
    </xf>
    <xf numFmtId="3" fontId="10" fillId="4" borderId="7" xfId="0" applyNumberFormat="1" applyFont="1" applyFill="1" applyBorder="1" applyAlignment="1" applyProtection="1">
      <alignment horizontal="right"/>
      <protection locked="0"/>
    </xf>
    <xf numFmtId="0" fontId="5" fillId="4" borderId="0" xfId="0" applyFont="1" applyFill="1" applyAlignment="1">
      <alignment horizontal="left"/>
    </xf>
    <xf numFmtId="0" fontId="0" fillId="4" borderId="0" xfId="0" applyFill="1"/>
    <xf numFmtId="49" fontId="0" fillId="4" borderId="0" xfId="0" applyNumberFormat="1" applyFill="1"/>
    <xf numFmtId="0" fontId="0" fillId="4" borderId="0" xfId="0" applyFill="1" applyAlignment="1"/>
    <xf numFmtId="0" fontId="9" fillId="3" borderId="5" xfId="5" applyFont="1" applyFill="1" applyBorder="1" applyAlignment="1" applyProtection="1">
      <alignment horizontal="left" wrapText="1"/>
      <protection locked="0"/>
    </xf>
    <xf numFmtId="49" fontId="9" fillId="3" borderId="5" xfId="5" applyNumberFormat="1" applyFont="1" applyFill="1" applyBorder="1" applyAlignment="1" applyProtection="1">
      <alignment horizontal="center" wrapText="1"/>
      <protection locked="0"/>
    </xf>
    <xf numFmtId="1" fontId="9" fillId="3" borderId="5" xfId="4" applyNumberFormat="1" applyFont="1" applyFill="1" applyBorder="1" applyAlignment="1" applyProtection="1">
      <alignment horizontal="right" wrapText="1"/>
      <protection locked="0"/>
    </xf>
    <xf numFmtId="0" fontId="0" fillId="0" borderId="0" xfId="0" applyAlignment="1">
      <alignment horizontal="center"/>
    </xf>
    <xf numFmtId="0" fontId="10" fillId="2" borderId="7" xfId="0" applyFont="1" applyFill="1" applyBorder="1" applyAlignment="1" applyProtection="1">
      <alignment horizontal="left"/>
    </xf>
    <xf numFmtId="49" fontId="10" fillId="2" borderId="7" xfId="0" applyNumberFormat="1" applyFont="1" applyFill="1" applyBorder="1" applyAlignment="1" applyProtection="1">
      <alignment horizontal="center"/>
    </xf>
    <xf numFmtId="0" fontId="10" fillId="2" borderId="7" xfId="0" applyFont="1" applyFill="1" applyBorder="1" applyAlignment="1" applyProtection="1">
      <alignment horizontal="center"/>
    </xf>
    <xf numFmtId="3" fontId="10" fillId="4" borderId="0" xfId="0" applyNumberFormat="1" applyFont="1" applyFill="1"/>
    <xf numFmtId="0" fontId="12" fillId="5" borderId="0" xfId="0" applyFont="1" applyFill="1"/>
    <xf numFmtId="0" fontId="12" fillId="0" borderId="0" xfId="0" applyFont="1"/>
    <xf numFmtId="0" fontId="13" fillId="0" borderId="0" xfId="0" applyFont="1"/>
    <xf numFmtId="0" fontId="14" fillId="0" borderId="0" xfId="0" applyFont="1"/>
    <xf numFmtId="0" fontId="11" fillId="5" borderId="0" xfId="0" applyFont="1" applyFill="1"/>
    <xf numFmtId="0" fontId="11" fillId="0" borderId="0" xfId="0" applyFont="1"/>
    <xf numFmtId="0" fontId="15" fillId="0" borderId="0" xfId="3" applyFont="1" applyAlignment="1"/>
    <xf numFmtId="0" fontId="17" fillId="5" borderId="0" xfId="0" applyFont="1" applyFill="1"/>
    <xf numFmtId="0" fontId="17" fillId="0" borderId="0" xfId="0" applyFont="1"/>
    <xf numFmtId="0" fontId="20" fillId="7" borderId="9" xfId="0" applyFont="1" applyFill="1" applyBorder="1"/>
    <xf numFmtId="0" fontId="14" fillId="5" borderId="0" xfId="0" applyFont="1" applyFill="1"/>
    <xf numFmtId="14" fontId="14" fillId="0" borderId="0" xfId="0" applyNumberFormat="1" applyFont="1"/>
    <xf numFmtId="0" fontId="3" fillId="5" borderId="0" xfId="0" applyFont="1" applyFill="1"/>
    <xf numFmtId="0" fontId="3" fillId="0" borderId="0" xfId="0" applyFont="1"/>
    <xf numFmtId="0" fontId="3" fillId="0" borderId="1" xfId="0" applyFont="1" applyBorder="1" applyAlignment="1">
      <alignment horizontal="left"/>
    </xf>
    <xf numFmtId="0" fontId="3" fillId="0" borderId="0" xfId="0" applyFont="1" applyProtection="1"/>
    <xf numFmtId="0" fontId="3" fillId="0" borderId="0" xfId="0" applyFont="1" applyBorder="1" applyAlignment="1">
      <alignment horizontal="left"/>
    </xf>
    <xf numFmtId="0" fontId="3" fillId="0" borderId="0" xfId="0" applyFont="1" applyFill="1" applyBorder="1" applyProtection="1"/>
    <xf numFmtId="0" fontId="11" fillId="0" borderId="0" xfId="0" applyFont="1" applyAlignment="1" applyProtection="1">
      <alignment horizontal="center"/>
    </xf>
    <xf numFmtId="0" fontId="3" fillId="0" borderId="0" xfId="0" applyFont="1" applyFill="1" applyBorder="1"/>
    <xf numFmtId="164" fontId="3" fillId="0" borderId="0" xfId="1" applyNumberFormat="1" applyFont="1" applyFill="1" applyBorder="1" applyProtection="1"/>
    <xf numFmtId="165" fontId="3" fillId="0" borderId="0" xfId="2" applyNumberFormat="1" applyFont="1"/>
    <xf numFmtId="0" fontId="21" fillId="0" borderId="0" xfId="3" applyFont="1"/>
    <xf numFmtId="0" fontId="3" fillId="0" borderId="0" xfId="0" applyFont="1" applyAlignment="1">
      <alignment vertical="center"/>
    </xf>
    <xf numFmtId="14" fontId="3" fillId="0" borderId="0" xfId="0" applyNumberFormat="1" applyFont="1"/>
    <xf numFmtId="165" fontId="3" fillId="0" borderId="0" xfId="0" applyNumberFormat="1" applyFont="1"/>
    <xf numFmtId="43" fontId="3" fillId="0" borderId="0" xfId="0" applyNumberFormat="1" applyFont="1"/>
    <xf numFmtId="0" fontId="23" fillId="0" borderId="0" xfId="0" applyFont="1"/>
    <xf numFmtId="0" fontId="24" fillId="0" borderId="0" xfId="0" applyFont="1" applyAlignment="1">
      <alignment vertical="center"/>
    </xf>
    <xf numFmtId="0" fontId="0" fillId="0" borderId="0" xfId="0" applyAlignment="1">
      <alignment vertical="center" wrapText="1"/>
    </xf>
    <xf numFmtId="165" fontId="3" fillId="0" borderId="0" xfId="2" applyNumberFormat="1" applyFont="1" applyAlignment="1">
      <alignment horizontal="right"/>
    </xf>
    <xf numFmtId="167" fontId="3" fillId="0" borderId="0" xfId="1" applyNumberFormat="1" applyFont="1" applyFill="1" applyBorder="1" applyAlignment="1" applyProtection="1">
      <alignment horizontal="right"/>
    </xf>
    <xf numFmtId="165" fontId="3" fillId="0" borderId="0" xfId="0" applyNumberFormat="1" applyFont="1" applyAlignment="1">
      <alignment horizontal="right"/>
    </xf>
    <xf numFmtId="0" fontId="18" fillId="0" borderId="0" xfId="0" applyFont="1" applyBorder="1" applyAlignment="1" applyProtection="1"/>
    <xf numFmtId="0" fontId="18" fillId="0" borderId="0" xfId="0" applyFont="1" applyFill="1" applyBorder="1" applyAlignment="1" applyProtection="1"/>
    <xf numFmtId="165" fontId="22" fillId="9" borderId="3" xfId="0" applyNumberFormat="1" applyFont="1" applyFill="1" applyBorder="1"/>
    <xf numFmtId="165" fontId="22" fillId="9" borderId="2" xfId="0" applyNumberFormat="1" applyFont="1" applyFill="1" applyBorder="1"/>
    <xf numFmtId="0" fontId="3" fillId="10" borderId="1" xfId="0" applyFont="1" applyFill="1" applyBorder="1"/>
    <xf numFmtId="0" fontId="3" fillId="0" borderId="11" xfId="0" applyFont="1" applyBorder="1"/>
    <xf numFmtId="164" fontId="3" fillId="0" borderId="8" xfId="1" applyNumberFormat="1" applyFont="1" applyFill="1" applyBorder="1" applyAlignment="1">
      <alignment horizontal="right"/>
    </xf>
    <xf numFmtId="0" fontId="11" fillId="0" borderId="1" xfId="0" applyFont="1" applyBorder="1" applyAlignment="1">
      <alignment horizontal="left"/>
    </xf>
    <xf numFmtId="0" fontId="2" fillId="0" borderId="0" xfId="0" applyFont="1"/>
    <xf numFmtId="0" fontId="16" fillId="0" borderId="0" xfId="3" applyFont="1"/>
    <xf numFmtId="14" fontId="2" fillId="0" borderId="0" xfId="0" applyNumberFormat="1" applyFont="1" applyAlignment="1">
      <alignment horizontal="left"/>
    </xf>
    <xf numFmtId="0" fontId="3" fillId="6" borderId="10" xfId="0" applyFont="1" applyFill="1" applyBorder="1" applyProtection="1">
      <protection locked="0"/>
    </xf>
    <xf numFmtId="0" fontId="11" fillId="6" borderId="10" xfId="0" applyFont="1" applyFill="1" applyBorder="1" applyAlignment="1" applyProtection="1">
      <alignment horizontal="center"/>
      <protection locked="0"/>
    </xf>
    <xf numFmtId="164" fontId="3" fillId="6" borderId="8" xfId="1" applyNumberFormat="1" applyFont="1" applyFill="1" applyBorder="1" applyProtection="1">
      <protection locked="0"/>
    </xf>
    <xf numFmtId="168" fontId="0" fillId="0" borderId="0" xfId="0" applyNumberFormat="1"/>
    <xf numFmtId="0" fontId="2" fillId="0" borderId="12" xfId="0" applyFont="1" applyBorder="1"/>
    <xf numFmtId="0" fontId="3" fillId="0" borderId="8" xfId="0" applyFont="1" applyFill="1" applyBorder="1"/>
    <xf numFmtId="0" fontId="2" fillId="8" borderId="13" xfId="0" applyFont="1" applyFill="1" applyBorder="1"/>
    <xf numFmtId="165" fontId="11" fillId="5" borderId="14" xfId="2" applyNumberFormat="1" applyFont="1" applyFill="1" applyBorder="1"/>
    <xf numFmtId="165" fontId="11" fillId="5" borderId="15" xfId="2" applyNumberFormat="1" applyFont="1" applyFill="1" applyBorder="1"/>
    <xf numFmtId="0" fontId="2" fillId="8" borderId="16" xfId="0" applyFont="1" applyFill="1" applyBorder="1"/>
    <xf numFmtId="0" fontId="2" fillId="13" borderId="13" xfId="0" applyFont="1" applyFill="1" applyBorder="1"/>
    <xf numFmtId="0" fontId="2" fillId="13" borderId="16" xfId="0" applyFont="1" applyFill="1" applyBorder="1"/>
    <xf numFmtId="165" fontId="11" fillId="11" borderId="14" xfId="2" applyNumberFormat="1" applyFont="1" applyFill="1" applyBorder="1"/>
    <xf numFmtId="165" fontId="11" fillId="11" borderId="15" xfId="2" applyNumberFormat="1" applyFont="1" applyFill="1" applyBorder="1"/>
    <xf numFmtId="14" fontId="0" fillId="4" borderId="0" xfId="0" applyNumberFormat="1" applyFill="1"/>
    <xf numFmtId="0" fontId="0" fillId="0" borderId="0" xfId="0" applyFill="1"/>
    <xf numFmtId="0" fontId="10" fillId="0" borderId="0" xfId="0" applyFont="1" applyFill="1" applyBorder="1" applyAlignment="1" applyProtection="1">
      <alignment horizontal="left"/>
    </xf>
    <xf numFmtId="0" fontId="24" fillId="0" borderId="0" xfId="0" applyFont="1" applyAlignment="1">
      <alignment horizontal="left" vertical="center" wrapText="1"/>
    </xf>
    <xf numFmtId="0" fontId="26" fillId="14" borderId="0" xfId="0" applyFont="1" applyFill="1"/>
    <xf numFmtId="3" fontId="26" fillId="14" borderId="0" xfId="0" applyNumberFormat="1" applyFont="1" applyFill="1"/>
    <xf numFmtId="0" fontId="27" fillId="14" borderId="0" xfId="0" applyFont="1" applyFill="1"/>
    <xf numFmtId="3" fontId="0" fillId="0" borderId="0" xfId="0" applyNumberFormat="1"/>
    <xf numFmtId="0" fontId="11" fillId="12" borderId="1" xfId="0" applyFont="1" applyFill="1" applyBorder="1"/>
    <xf numFmtId="165" fontId="11" fillId="12" borderId="3" xfId="2" applyNumberFormat="1" applyFont="1" applyFill="1" applyBorder="1"/>
    <xf numFmtId="165" fontId="11" fillId="12" borderId="2" xfId="2" applyNumberFormat="1" applyFont="1" applyFill="1" applyBorder="1"/>
    <xf numFmtId="0" fontId="18" fillId="6" borderId="8" xfId="0" applyFont="1" applyFill="1" applyBorder="1" applyAlignment="1" applyProtection="1"/>
    <xf numFmtId="0" fontId="11" fillId="0" borderId="19" xfId="0" applyFont="1" applyBorder="1" applyAlignment="1">
      <alignment horizontal="left"/>
    </xf>
    <xf numFmtId="10" fontId="11" fillId="0" borderId="19" xfId="0" applyNumberFormat="1" applyFont="1" applyBorder="1" applyProtection="1"/>
    <xf numFmtId="0" fontId="29" fillId="5" borderId="0" xfId="0" applyFont="1" applyFill="1"/>
    <xf numFmtId="0" fontId="29" fillId="0" borderId="0" xfId="0" applyFont="1"/>
    <xf numFmtId="0" fontId="28" fillId="0" borderId="0" xfId="0" applyFont="1"/>
    <xf numFmtId="0" fontId="30" fillId="5" borderId="0" xfId="0" applyFont="1" applyFill="1"/>
    <xf numFmtId="0" fontId="30" fillId="0" borderId="0" xfId="0" applyFont="1"/>
    <xf numFmtId="0" fontId="29" fillId="0" borderId="0" xfId="0" applyFont="1" applyBorder="1"/>
    <xf numFmtId="0" fontId="28" fillId="0" borderId="0" xfId="0" applyFont="1" applyBorder="1"/>
    <xf numFmtId="165" fontId="29" fillId="0" borderId="0" xfId="2" applyNumberFormat="1" applyFont="1" applyBorder="1"/>
    <xf numFmtId="166" fontId="29" fillId="0" borderId="0" xfId="2" applyNumberFormat="1" applyFont="1" applyBorder="1"/>
    <xf numFmtId="0" fontId="30" fillId="0" borderId="0" xfId="0" applyFont="1" applyBorder="1"/>
    <xf numFmtId="0" fontId="31" fillId="0" borderId="0" xfId="0" applyFont="1" applyBorder="1"/>
    <xf numFmtId="0" fontId="14" fillId="0" borderId="0" xfId="0" applyFont="1" applyBorder="1"/>
    <xf numFmtId="165" fontId="22" fillId="9" borderId="3" xfId="0" applyNumberFormat="1" applyFont="1" applyFill="1" applyBorder="1" applyAlignment="1">
      <alignment horizontal="right" indent="3"/>
    </xf>
    <xf numFmtId="165" fontId="11" fillId="12" borderId="3" xfId="2" applyNumberFormat="1" applyFont="1" applyFill="1" applyBorder="1" applyAlignment="1">
      <alignment horizontal="right" indent="3"/>
    </xf>
    <xf numFmtId="165" fontId="11" fillId="5" borderId="14" xfId="2" applyNumberFormat="1" applyFont="1" applyFill="1" applyBorder="1" applyAlignment="1">
      <alignment horizontal="right" indent="3"/>
    </xf>
    <xf numFmtId="165" fontId="11" fillId="11" borderId="14" xfId="2" applyNumberFormat="1" applyFont="1" applyFill="1" applyBorder="1" applyAlignment="1">
      <alignment horizontal="right" indent="3"/>
    </xf>
    <xf numFmtId="165" fontId="11" fillId="12" borderId="2" xfId="2" applyNumberFormat="1" applyFont="1" applyFill="1" applyBorder="1" applyAlignment="1">
      <alignment horizontal="right" indent="3"/>
    </xf>
    <xf numFmtId="165" fontId="11" fillId="5" borderId="15" xfId="2" applyNumberFormat="1" applyFont="1" applyFill="1" applyBorder="1" applyAlignment="1">
      <alignment horizontal="right" indent="3"/>
    </xf>
    <xf numFmtId="165" fontId="11" fillId="11" borderId="15" xfId="2" applyNumberFormat="1" applyFont="1" applyFill="1" applyBorder="1" applyAlignment="1">
      <alignment horizontal="left" indent="1"/>
    </xf>
    <xf numFmtId="0" fontId="28" fillId="0" borderId="0" xfId="0" applyFont="1" applyBorder="1" applyAlignment="1">
      <alignment horizontal="center"/>
    </xf>
    <xf numFmtId="165" fontId="11" fillId="5" borderId="17" xfId="2" applyNumberFormat="1" applyFont="1" applyFill="1" applyBorder="1" applyAlignment="1">
      <alignment horizontal="center"/>
    </xf>
    <xf numFmtId="165" fontId="11" fillId="5" borderId="18" xfId="2" applyNumberFormat="1" applyFont="1" applyFill="1" applyBorder="1" applyAlignment="1">
      <alignment horizontal="center"/>
    </xf>
    <xf numFmtId="165" fontId="11" fillId="11" borderId="17" xfId="2" applyNumberFormat="1" applyFont="1" applyFill="1" applyBorder="1" applyAlignment="1">
      <alignment horizontal="center"/>
    </xf>
    <xf numFmtId="165" fontId="11" fillId="11" borderId="18" xfId="2" applyNumberFormat="1" applyFont="1" applyFill="1" applyBorder="1" applyAlignment="1">
      <alignment horizontal="center"/>
    </xf>
    <xf numFmtId="0" fontId="24" fillId="0" borderId="0" xfId="0" applyFont="1" applyAlignment="1">
      <alignment horizontal="left" vertical="center" wrapText="1"/>
    </xf>
    <xf numFmtId="0" fontId="1" fillId="0" borderId="0" xfId="0" applyFont="1"/>
  </cellXfs>
  <cellStyles count="6">
    <cellStyle name="Comma" xfId="1" builtinId="3"/>
    <cellStyle name="Currency" xfId="2" builtinId="4"/>
    <cellStyle name="Hyperlink" xfId="3" builtinId="8"/>
    <cellStyle name="Normal" xfId="0" builtinId="0"/>
    <cellStyle name="Normal 2" xfId="4"/>
    <cellStyle name="Normal 2 3"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ARC-CO Payments for Your Corn</a:t>
            </a:r>
            <a:r>
              <a:rPr lang="en-US" sz="1200" b="1" baseline="0"/>
              <a:t> Base Acres under </a:t>
            </a:r>
            <a:r>
              <a:rPr lang="en-US" sz="1200" b="1"/>
              <a:t>Alternative 2014/15 Marketing Year Average Prices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Example!$D$52</c:f>
              <c:strCache>
                <c:ptCount val="1"/>
                <c:pt idx="0">
                  <c:v>ARC-CO Payment </c:v>
                </c:pt>
              </c:strCache>
            </c:strRef>
          </c:tx>
          <c:spPr>
            <a:solidFill>
              <a:schemeClr val="bg2">
                <a:lumMod val="90000"/>
              </a:schemeClr>
            </a:solidFill>
            <a:ln>
              <a:solidFill>
                <a:schemeClr val="accent1"/>
              </a:solidFill>
            </a:ln>
            <a:effectLst/>
          </c:spPr>
          <c:invertIfNegative val="0"/>
          <c:dPt>
            <c:idx val="3"/>
            <c:invertIfNegative val="0"/>
            <c:bubble3D val="0"/>
            <c:spPr>
              <a:solidFill>
                <a:srgbClr val="C00000"/>
              </a:solidFill>
              <a:ln>
                <a:solidFill>
                  <a:schemeClr val="accen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Example!$C$53:$C$59</c:f>
              <c:numCache>
                <c:formatCode>"$"#,##0.00</c:formatCode>
                <c:ptCount val="7"/>
                <c:pt idx="0">
                  <c:v>3.15</c:v>
                </c:pt>
                <c:pt idx="1">
                  <c:v>3.33</c:v>
                </c:pt>
                <c:pt idx="2">
                  <c:v>3.52</c:v>
                </c:pt>
                <c:pt idx="3">
                  <c:v>3.7</c:v>
                </c:pt>
                <c:pt idx="4">
                  <c:v>3.89</c:v>
                </c:pt>
                <c:pt idx="5">
                  <c:v>4.07</c:v>
                </c:pt>
                <c:pt idx="6">
                  <c:v>4.26</c:v>
                </c:pt>
              </c:numCache>
            </c:numRef>
          </c:cat>
          <c:val>
            <c:numRef>
              <c:f>Example!$D$53:$D$59</c:f>
              <c:numCache>
                <c:formatCode>"$"#,##0</c:formatCode>
                <c:ptCount val="7"/>
                <c:pt idx="0">
                  <c:v>6998.5324600000004</c:v>
                </c:pt>
                <c:pt idx="1">
                  <c:v>6998.5324600000004</c:v>
                </c:pt>
                <c:pt idx="2">
                  <c:v>6998.5324600000004</c:v>
                </c:pt>
                <c:pt idx="3">
                  <c:v>6840.6311559999967</c:v>
                </c:pt>
                <c:pt idx="4">
                  <c:v>4101.2035559999931</c:v>
                </c:pt>
                <c:pt idx="5">
                  <c:v>1505.956355999994</c:v>
                </c:pt>
                <c:pt idx="6">
                  <c:v>0</c:v>
                </c:pt>
              </c:numCache>
            </c:numRef>
          </c:val>
        </c:ser>
        <c:dLbls>
          <c:showLegendKey val="0"/>
          <c:showVal val="0"/>
          <c:showCatName val="0"/>
          <c:showSerName val="0"/>
          <c:showPercent val="0"/>
          <c:showBubbleSize val="0"/>
        </c:dLbls>
        <c:gapWidth val="219"/>
        <c:overlap val="-27"/>
        <c:axId val="209181328"/>
        <c:axId val="18900208"/>
      </c:barChart>
      <c:catAx>
        <c:axId val="209181328"/>
        <c:scaling>
          <c:orientation val="minMax"/>
        </c:scaling>
        <c:delete val="0"/>
        <c:axPos val="b"/>
        <c:numFmt formatCode="&quot;$&quot;#,##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00208"/>
        <c:crosses val="autoZero"/>
        <c:auto val="1"/>
        <c:lblAlgn val="ctr"/>
        <c:lblOffset val="100"/>
        <c:noMultiLvlLbl val="0"/>
      </c:catAx>
      <c:valAx>
        <c:axId val="1890020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81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ARC-CO Payments for Your </a:t>
            </a:r>
            <a:r>
              <a:rPr lang="en-US" sz="1200" b="1" i="0" u="none" strike="noStrike" baseline="0">
                <a:effectLst/>
              </a:rPr>
              <a:t>Soybean Base Acres under </a:t>
            </a:r>
            <a:r>
              <a:rPr lang="en-US" sz="1200" b="1"/>
              <a:t>Alternative 2014/15 Marketing Year Average Prices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Example!$D$52</c:f>
              <c:strCache>
                <c:ptCount val="1"/>
                <c:pt idx="0">
                  <c:v>ARC-CO Payment </c:v>
                </c:pt>
              </c:strCache>
            </c:strRef>
          </c:tx>
          <c:spPr>
            <a:solidFill>
              <a:schemeClr val="accent1">
                <a:lumMod val="60000"/>
                <a:lumOff val="40000"/>
              </a:schemeClr>
            </a:solidFill>
            <a:ln>
              <a:solidFill>
                <a:schemeClr val="tx1"/>
              </a:solidFill>
            </a:ln>
            <a:effectLst/>
          </c:spPr>
          <c:invertIfNegative val="0"/>
          <c:dPt>
            <c:idx val="3"/>
            <c:invertIfNegative val="0"/>
            <c:bubble3D val="0"/>
            <c:spPr>
              <a:solidFill>
                <a:srgbClr val="C00000"/>
              </a:solidFill>
              <a:ln>
                <a:solidFill>
                  <a:schemeClr val="tx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Example!$C$63:$C$69</c:f>
              <c:numCache>
                <c:formatCode>"$"#,##0.00</c:formatCode>
                <c:ptCount val="7"/>
                <c:pt idx="0">
                  <c:v>8.59</c:v>
                </c:pt>
                <c:pt idx="1">
                  <c:v>9.09</c:v>
                </c:pt>
                <c:pt idx="2">
                  <c:v>9.6</c:v>
                </c:pt>
                <c:pt idx="3">
                  <c:v>10.1</c:v>
                </c:pt>
                <c:pt idx="4">
                  <c:v>10.61</c:v>
                </c:pt>
                <c:pt idx="5">
                  <c:v>11.11</c:v>
                </c:pt>
                <c:pt idx="6">
                  <c:v>11.62</c:v>
                </c:pt>
              </c:numCache>
            </c:numRef>
          </c:cat>
          <c:val>
            <c:numRef>
              <c:f>Example!$D$63:$D$69</c:f>
              <c:numCache>
                <c:formatCode>"$"#,##0</c:formatCode>
                <c:ptCount val="7"/>
                <c:pt idx="0">
                  <c:v>4762.9440600000007</c:v>
                </c:pt>
                <c:pt idx="1">
                  <c:v>4762.9440600000007</c:v>
                </c:pt>
                <c:pt idx="2">
                  <c:v>2935.718916000003</c:v>
                </c:pt>
                <c:pt idx="3">
                  <c:v>955.21891600000333</c:v>
                </c:pt>
                <c:pt idx="4">
                  <c:v>0</c:v>
                </c:pt>
                <c:pt idx="5">
                  <c:v>0</c:v>
                </c:pt>
                <c:pt idx="6">
                  <c:v>0</c:v>
                </c:pt>
              </c:numCache>
            </c:numRef>
          </c:val>
        </c:ser>
        <c:dLbls>
          <c:showLegendKey val="0"/>
          <c:showVal val="0"/>
          <c:showCatName val="0"/>
          <c:showSerName val="0"/>
          <c:showPercent val="0"/>
          <c:showBubbleSize val="0"/>
        </c:dLbls>
        <c:gapWidth val="219"/>
        <c:overlap val="-27"/>
        <c:axId val="210333800"/>
        <c:axId val="210394528"/>
      </c:barChart>
      <c:catAx>
        <c:axId val="210333800"/>
        <c:scaling>
          <c:orientation val="minMax"/>
        </c:scaling>
        <c:delete val="0"/>
        <c:axPos val="b"/>
        <c:numFmt formatCode="&quot;$&quot;#,##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394528"/>
        <c:crosses val="autoZero"/>
        <c:auto val="1"/>
        <c:lblAlgn val="ctr"/>
        <c:lblOffset val="100"/>
        <c:noMultiLvlLbl val="0"/>
      </c:catAx>
      <c:valAx>
        <c:axId val="2103945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333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kern="1200" spc="0" baseline="0">
                <a:solidFill>
                  <a:srgbClr val="595959"/>
                </a:solidFill>
                <a:effectLst/>
              </a:rPr>
              <a:t>Your Total (Corn and Soybean) ARC-CO Payment per Base Acre under Alternative 2014/15 MYA Prices</a:t>
            </a:r>
            <a:endParaRPr lang="en-US"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Example!$D$52</c:f>
              <c:strCache>
                <c:ptCount val="1"/>
                <c:pt idx="0">
                  <c:v>ARC-CO Payment </c:v>
                </c:pt>
              </c:strCache>
            </c:strRef>
          </c:tx>
          <c:spPr>
            <a:solidFill>
              <a:srgbClr val="92D050"/>
            </a:solidFill>
            <a:ln>
              <a:noFill/>
            </a:ln>
            <a:effectLst/>
          </c:spPr>
          <c:invertIfNegative val="0"/>
          <c:dPt>
            <c:idx val="3"/>
            <c:invertIfNegative val="0"/>
            <c:bubble3D val="0"/>
            <c:spPr>
              <a:solidFill>
                <a:schemeClr val="accent6"/>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Example!$C$73:$C$79</c:f>
              <c:strCache>
                <c:ptCount val="7"/>
                <c:pt idx="0">
                  <c:v>Corn 3.15; Soybeans 8.59</c:v>
                </c:pt>
                <c:pt idx="1">
                  <c:v>Corn 3.33; Soybeans 9.09</c:v>
                </c:pt>
                <c:pt idx="2">
                  <c:v>Corn 3.52; Soybeans 9.6</c:v>
                </c:pt>
                <c:pt idx="3">
                  <c:v>Corn 3.7; Soybeans 10.1</c:v>
                </c:pt>
                <c:pt idx="4">
                  <c:v>Corn 3.89; Soybeans 10.61</c:v>
                </c:pt>
                <c:pt idx="5">
                  <c:v>Corn 4.07; Soybeans 11.11</c:v>
                </c:pt>
                <c:pt idx="6">
                  <c:v>Corn 4.26; Soybeans 11.62</c:v>
                </c:pt>
              </c:strCache>
            </c:strRef>
          </c:cat>
          <c:val>
            <c:numRef>
              <c:f>Example!$D$73:$D$79</c:f>
              <c:numCache>
                <c:formatCode>"$"#,##0</c:formatCode>
                <c:ptCount val="7"/>
                <c:pt idx="0">
                  <c:v>58.807382600000004</c:v>
                </c:pt>
                <c:pt idx="1">
                  <c:v>58.807382600000004</c:v>
                </c:pt>
                <c:pt idx="2">
                  <c:v>49.671256880000016</c:v>
                </c:pt>
                <c:pt idx="3">
                  <c:v>38.979250360000002</c:v>
                </c:pt>
                <c:pt idx="4">
                  <c:v>20.506017779999965</c:v>
                </c:pt>
                <c:pt idx="5">
                  <c:v>7.5297817799999702</c:v>
                </c:pt>
                <c:pt idx="6">
                  <c:v>0</c:v>
                </c:pt>
              </c:numCache>
            </c:numRef>
          </c:val>
        </c:ser>
        <c:dLbls>
          <c:showLegendKey val="0"/>
          <c:showVal val="0"/>
          <c:showCatName val="0"/>
          <c:showSerName val="0"/>
          <c:showPercent val="0"/>
          <c:showBubbleSize val="0"/>
        </c:dLbls>
        <c:gapWidth val="219"/>
        <c:overlap val="-27"/>
        <c:axId val="210346568"/>
        <c:axId val="210994112"/>
      </c:barChart>
      <c:catAx>
        <c:axId val="210346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994112"/>
        <c:crosses val="autoZero"/>
        <c:auto val="1"/>
        <c:lblAlgn val="ctr"/>
        <c:lblOffset val="100"/>
        <c:noMultiLvlLbl val="0"/>
      </c:catAx>
      <c:valAx>
        <c:axId val="21099411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346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ARC-CO Payments for Your Corn</a:t>
            </a:r>
            <a:r>
              <a:rPr lang="en-US" sz="1200" b="1" baseline="0"/>
              <a:t> Base Acres under </a:t>
            </a:r>
            <a:r>
              <a:rPr lang="en-US" sz="1200" b="1"/>
              <a:t>Alternative 2014/15 Marketing Year Average Prices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'Your farm'!$D$52</c:f>
              <c:strCache>
                <c:ptCount val="1"/>
                <c:pt idx="0">
                  <c:v>ARC-CO Payment </c:v>
                </c:pt>
              </c:strCache>
            </c:strRef>
          </c:tx>
          <c:spPr>
            <a:solidFill>
              <a:schemeClr val="bg2">
                <a:lumMod val="90000"/>
              </a:schemeClr>
            </a:solidFill>
            <a:ln>
              <a:solidFill>
                <a:schemeClr val="accent1"/>
              </a:solidFill>
            </a:ln>
            <a:effectLst/>
          </c:spPr>
          <c:invertIfNegative val="0"/>
          <c:dPt>
            <c:idx val="3"/>
            <c:invertIfNegative val="0"/>
            <c:bubble3D val="0"/>
            <c:spPr>
              <a:solidFill>
                <a:srgbClr val="C00000"/>
              </a:solidFill>
              <a:ln>
                <a:solidFill>
                  <a:schemeClr val="accen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'Your farm'!$C$53:$C$59</c:f>
              <c:numCache>
                <c:formatCode>"$"#,##0.00</c:formatCode>
                <c:ptCount val="7"/>
                <c:pt idx="0">
                  <c:v>3.15</c:v>
                </c:pt>
                <c:pt idx="1">
                  <c:v>3.33</c:v>
                </c:pt>
                <c:pt idx="2">
                  <c:v>3.52</c:v>
                </c:pt>
                <c:pt idx="3">
                  <c:v>3.7</c:v>
                </c:pt>
                <c:pt idx="4">
                  <c:v>3.89</c:v>
                </c:pt>
                <c:pt idx="5">
                  <c:v>4.07</c:v>
                </c:pt>
                <c:pt idx="6">
                  <c:v>4.26</c:v>
                </c:pt>
              </c:numCache>
            </c:numRef>
          </c:cat>
          <c:val>
            <c:numRef>
              <c:f>'Your farm'!$D$53:$D$59</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219"/>
        <c:overlap val="-27"/>
        <c:axId val="210707944"/>
        <c:axId val="210724416"/>
      </c:barChart>
      <c:catAx>
        <c:axId val="210707944"/>
        <c:scaling>
          <c:orientation val="minMax"/>
        </c:scaling>
        <c:delete val="0"/>
        <c:axPos val="b"/>
        <c:numFmt formatCode="&quot;$&quot;#,##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724416"/>
        <c:crosses val="autoZero"/>
        <c:auto val="1"/>
        <c:lblAlgn val="ctr"/>
        <c:lblOffset val="100"/>
        <c:noMultiLvlLbl val="0"/>
      </c:catAx>
      <c:valAx>
        <c:axId val="2107244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707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ARC-CO Payments for Your </a:t>
            </a:r>
            <a:r>
              <a:rPr lang="en-US" sz="1200" b="1" i="0" u="none" strike="noStrike" baseline="0">
                <a:effectLst/>
              </a:rPr>
              <a:t>Soybean Base Acres under </a:t>
            </a:r>
            <a:r>
              <a:rPr lang="en-US" sz="1200" b="1"/>
              <a:t>Alternative 2014/15 Marketing Year Average Prices</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'Your farm'!$D$52</c:f>
              <c:strCache>
                <c:ptCount val="1"/>
                <c:pt idx="0">
                  <c:v>ARC-CO Payment </c:v>
                </c:pt>
              </c:strCache>
            </c:strRef>
          </c:tx>
          <c:spPr>
            <a:solidFill>
              <a:schemeClr val="accent1">
                <a:lumMod val="60000"/>
                <a:lumOff val="40000"/>
              </a:schemeClr>
            </a:solidFill>
            <a:ln>
              <a:solidFill>
                <a:schemeClr val="tx1"/>
              </a:solidFill>
            </a:ln>
            <a:effectLst/>
          </c:spPr>
          <c:invertIfNegative val="0"/>
          <c:dPt>
            <c:idx val="3"/>
            <c:invertIfNegative val="0"/>
            <c:bubble3D val="0"/>
            <c:spPr>
              <a:solidFill>
                <a:srgbClr val="C00000"/>
              </a:solidFill>
              <a:ln>
                <a:solidFill>
                  <a:schemeClr val="tx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'Your farm'!$C$63:$C$69</c:f>
              <c:numCache>
                <c:formatCode>"$"#,##0.00</c:formatCode>
                <c:ptCount val="7"/>
                <c:pt idx="0">
                  <c:v>8.59</c:v>
                </c:pt>
                <c:pt idx="1">
                  <c:v>9.09</c:v>
                </c:pt>
                <c:pt idx="2">
                  <c:v>9.6</c:v>
                </c:pt>
                <c:pt idx="3">
                  <c:v>10.1</c:v>
                </c:pt>
                <c:pt idx="4">
                  <c:v>10.61</c:v>
                </c:pt>
                <c:pt idx="5">
                  <c:v>11.11</c:v>
                </c:pt>
                <c:pt idx="6">
                  <c:v>11.62</c:v>
                </c:pt>
              </c:numCache>
            </c:numRef>
          </c:cat>
          <c:val>
            <c:numRef>
              <c:f>'Your farm'!$D$63:$D$69</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219"/>
        <c:overlap val="-27"/>
        <c:axId val="210794544"/>
        <c:axId val="210799024"/>
      </c:barChart>
      <c:catAx>
        <c:axId val="210794544"/>
        <c:scaling>
          <c:orientation val="minMax"/>
        </c:scaling>
        <c:delete val="0"/>
        <c:axPos val="b"/>
        <c:numFmt formatCode="&quot;$&quot;#,##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799024"/>
        <c:crosses val="autoZero"/>
        <c:auto val="1"/>
        <c:lblAlgn val="ctr"/>
        <c:lblOffset val="100"/>
        <c:noMultiLvlLbl val="0"/>
      </c:catAx>
      <c:valAx>
        <c:axId val="2107990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794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kern="1200" spc="0" baseline="0">
                <a:solidFill>
                  <a:srgbClr val="595959"/>
                </a:solidFill>
                <a:effectLst/>
              </a:rPr>
              <a:t>Your Total (Corn and Soybean) ARC-CO Payment per Base Acre under Alternative 2014/15 MYA Prices</a:t>
            </a:r>
            <a:endParaRPr lang="en-US"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'Your farm'!$D$52</c:f>
              <c:strCache>
                <c:ptCount val="1"/>
                <c:pt idx="0">
                  <c:v>ARC-CO Payment </c:v>
                </c:pt>
              </c:strCache>
            </c:strRef>
          </c:tx>
          <c:spPr>
            <a:solidFill>
              <a:srgbClr val="92D050"/>
            </a:solidFill>
            <a:ln>
              <a:noFill/>
            </a:ln>
            <a:effectLst/>
          </c:spPr>
          <c:invertIfNegative val="0"/>
          <c:dPt>
            <c:idx val="3"/>
            <c:invertIfNegative val="0"/>
            <c:bubble3D val="0"/>
            <c:spPr>
              <a:solidFill>
                <a:schemeClr val="accent6"/>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'Your farm'!$C$73:$C$79</c:f>
              <c:strCache>
                <c:ptCount val="7"/>
                <c:pt idx="0">
                  <c:v>Corn 3.15; Soybeans 8.59</c:v>
                </c:pt>
                <c:pt idx="1">
                  <c:v>Corn 3.33; Soybeans 9.09</c:v>
                </c:pt>
                <c:pt idx="2">
                  <c:v>Corn 3.52; Soybeans 9.6</c:v>
                </c:pt>
                <c:pt idx="3">
                  <c:v>Corn 3.7; Soybeans 10.1</c:v>
                </c:pt>
                <c:pt idx="4">
                  <c:v>Corn 3.89; Soybeans 10.61</c:v>
                </c:pt>
                <c:pt idx="5">
                  <c:v>Corn 4.07; Soybeans 11.11</c:v>
                </c:pt>
                <c:pt idx="6">
                  <c:v>Corn 4.26; Soybeans 11.62</c:v>
                </c:pt>
              </c:strCache>
            </c:strRef>
          </c:cat>
          <c:val>
            <c:numRef>
              <c:f>'Your farm'!$D$73:$D$79</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219"/>
        <c:overlap val="-27"/>
        <c:axId val="18872328"/>
        <c:axId val="210842600"/>
      </c:barChart>
      <c:catAx>
        <c:axId val="18872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842600"/>
        <c:crosses val="autoZero"/>
        <c:auto val="1"/>
        <c:lblAlgn val="ctr"/>
        <c:lblOffset val="100"/>
        <c:noMultiLvlLbl val="0"/>
      </c:catAx>
      <c:valAx>
        <c:axId val="21084260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72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3581400</xdr:colOff>
      <xdr:row>38</xdr:row>
      <xdr:rowOff>137160</xdr:rowOff>
    </xdr:from>
    <xdr:to>
      <xdr:col>5</xdr:col>
      <xdr:colOff>396240</xdr:colOff>
      <xdr:row>41</xdr:row>
      <xdr:rowOff>140525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0" y="6258560"/>
          <a:ext cx="3012440" cy="5367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3581400</xdr:colOff>
      <xdr:row>38</xdr:row>
      <xdr:rowOff>137160</xdr:rowOff>
    </xdr:from>
    <xdr:to>
      <xdr:col>5</xdr:col>
      <xdr:colOff>396240</xdr:colOff>
      <xdr:row>41</xdr:row>
      <xdr:rowOff>140525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0" y="6258560"/>
          <a:ext cx="3012440" cy="5367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1904</xdr:colOff>
      <xdr:row>1</xdr:row>
      <xdr:rowOff>9525</xdr:rowOff>
    </xdr:from>
    <xdr:to>
      <xdr:col>8</xdr:col>
      <xdr:colOff>335280</xdr:colOff>
      <xdr:row>13</xdr:row>
      <xdr:rowOff>112712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601979</xdr:colOff>
      <xdr:row>14</xdr:row>
      <xdr:rowOff>5715</xdr:rowOff>
    </xdr:from>
    <xdr:to>
      <xdr:col>8</xdr:col>
      <xdr:colOff>342900</xdr:colOff>
      <xdr:row>26</xdr:row>
      <xdr:rowOff>124777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600075</xdr:colOff>
      <xdr:row>26</xdr:row>
      <xdr:rowOff>175260</xdr:rowOff>
    </xdr:from>
    <xdr:to>
      <xdr:col>8</xdr:col>
      <xdr:colOff>340996</xdr:colOff>
      <xdr:row>38</xdr:row>
      <xdr:rowOff>178117</xdr:rowOff>
    </xdr:to>
    <xdr:graphicFrame macro="">
      <xdr:nvGraphicFramePr>
        <xdr:cNvPr id="4"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93344</xdr:colOff>
      <xdr:row>1</xdr:row>
      <xdr:rowOff>9525</xdr:rowOff>
    </xdr:from>
    <xdr:to>
      <xdr:col>16</xdr:col>
      <xdr:colOff>426720</xdr:colOff>
      <xdr:row>13</xdr:row>
      <xdr:rowOff>112712</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76199</xdr:colOff>
      <xdr:row>14</xdr:row>
      <xdr:rowOff>20955</xdr:rowOff>
    </xdr:from>
    <xdr:to>
      <xdr:col>16</xdr:col>
      <xdr:colOff>426720</xdr:colOff>
      <xdr:row>26</xdr:row>
      <xdr:rowOff>140017</xdr:rowOff>
    </xdr:to>
    <xdr:graphicFrame macro="">
      <xdr:nvGraphicFramePr>
        <xdr:cNvPr id="6"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81915</xdr:colOff>
      <xdr:row>27</xdr:row>
      <xdr:rowOff>15240</xdr:rowOff>
    </xdr:from>
    <xdr:to>
      <xdr:col>16</xdr:col>
      <xdr:colOff>432436</xdr:colOff>
      <xdr:row>39</xdr:row>
      <xdr:rowOff>18097</xdr:rowOff>
    </xdr:to>
    <xdr:graphicFrame macro="">
      <xdr:nvGraphicFramePr>
        <xdr:cNvPr id="7"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extension.iastate.edu/agdm/crops/pdf/a3-29.pdf" TargetMode="External"/><Relationship Id="rId7" Type="http://schemas.openxmlformats.org/officeDocument/2006/relationships/vmlDrawing" Target="../drawings/vmlDrawing1.vml"/><Relationship Id="rId2" Type="http://schemas.openxmlformats.org/officeDocument/2006/relationships/hyperlink" Target="http://www.fsa.usda.gov/Assets/USDA-FSA-Public/usdafiles/arc-plc/pdf/2014_arc_co.pdf" TargetMode="External"/><Relationship Id="rId1" Type="http://schemas.openxmlformats.org/officeDocument/2006/relationships/hyperlink" Target="mailto:plastina@iastate.edu?subject=ARC%20Payment%20Calculato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extension.iastate.edu/agdm/crops/html/a1-32.html"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www.extension.iastate.edu/agdm/crops/html/a1-32.html" TargetMode="External"/><Relationship Id="rId7" Type="http://schemas.openxmlformats.org/officeDocument/2006/relationships/vmlDrawing" Target="../drawings/vmlDrawing2.vml"/><Relationship Id="rId2" Type="http://schemas.openxmlformats.org/officeDocument/2006/relationships/hyperlink" Target="http://www.extension.iastate.edu/agdm/crops/pdf/a3-29.pdf" TargetMode="External"/><Relationship Id="rId1" Type="http://schemas.openxmlformats.org/officeDocument/2006/relationships/hyperlink" Target="http://www.fsa.usda.gov/Assets/USDA-FSA-Public/usdafiles/arc-plc/pdf/2014_arc_co.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plastina@iastate.edu?subject=ARC%20Payment%20Calculator"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Q80"/>
  <sheetViews>
    <sheetView showGridLines="0" tabSelected="1" zoomScaleNormal="100" workbookViewId="0"/>
  </sheetViews>
  <sheetFormatPr defaultColWidth="8.88671875" defaultRowHeight="13.8" x14ac:dyDescent="0.25"/>
  <cols>
    <col min="1" max="1" width="1.6640625" style="46" customWidth="1"/>
    <col min="2" max="2" width="1.6640625" style="39" customWidth="1"/>
    <col min="3" max="3" width="52.88671875" style="39" customWidth="1"/>
    <col min="4" max="4" width="18.33203125" style="39" customWidth="1"/>
    <col min="5" max="5" width="17.44140625" style="39" customWidth="1"/>
    <col min="6" max="6" width="11.44140625" style="39" customWidth="1"/>
    <col min="7" max="7" width="11.109375" style="39" customWidth="1"/>
    <col min="8" max="9" width="8.88671875" style="39"/>
    <col min="10" max="10" width="36.6640625" style="39" bestFit="1" customWidth="1"/>
    <col min="11" max="11" width="23.109375" style="39" bestFit="1" customWidth="1"/>
    <col min="12" max="15" width="8.88671875" style="39"/>
    <col min="16" max="34" width="0" style="39" hidden="1" customWidth="1"/>
    <col min="35" max="16384" width="8.88671875" style="39"/>
  </cols>
  <sheetData>
    <row r="1" spans="1:10" s="45" customFormat="1" ht="18" thickBot="1" x14ac:dyDescent="0.35">
      <c r="C1" s="45" t="s">
        <v>396</v>
      </c>
    </row>
    <row r="2" spans="1:10" s="37" customFormat="1" ht="14.4" thickTop="1" x14ac:dyDescent="0.25">
      <c r="A2" s="36"/>
      <c r="C2" s="38" t="s">
        <v>381</v>
      </c>
      <c r="E2" s="39"/>
    </row>
    <row r="3" spans="1:10" s="41" customFormat="1" ht="13.2" x14ac:dyDescent="0.25">
      <c r="A3" s="40"/>
      <c r="C3" s="42" t="s">
        <v>382</v>
      </c>
      <c r="E3" s="42"/>
    </row>
    <row r="4" spans="1:10" s="41" customFormat="1" ht="13.2" x14ac:dyDescent="0.25">
      <c r="A4" s="40"/>
      <c r="D4" s="42"/>
      <c r="E4" s="42"/>
    </row>
    <row r="5" spans="1:10" s="44" customFormat="1" ht="12" x14ac:dyDescent="0.25">
      <c r="A5" s="43"/>
      <c r="C5" s="69" t="s">
        <v>383</v>
      </c>
      <c r="E5" s="69"/>
    </row>
    <row r="6" spans="1:10" s="44" customFormat="1" ht="12" x14ac:dyDescent="0.25">
      <c r="A6" s="43"/>
      <c r="C6" s="105" t="s">
        <v>384</v>
      </c>
      <c r="E6" s="70"/>
    </row>
    <row r="7" spans="1:10" ht="14.4" thickBot="1" x14ac:dyDescent="0.3"/>
    <row r="8" spans="1:10" s="49" customFormat="1" thickBot="1" x14ac:dyDescent="0.3">
      <c r="A8" s="48"/>
      <c r="C8" s="50" t="s">
        <v>395</v>
      </c>
      <c r="D8" s="80">
        <v>123456789</v>
      </c>
      <c r="E8" s="51"/>
    </row>
    <row r="9" spans="1:10" s="49" customFormat="1" thickBot="1" x14ac:dyDescent="0.3">
      <c r="A9" s="48"/>
      <c r="C9" s="52"/>
      <c r="D9" s="53"/>
      <c r="E9" s="51"/>
    </row>
    <row r="10" spans="1:10" s="49" customFormat="1" thickBot="1" x14ac:dyDescent="0.3">
      <c r="A10" s="48"/>
      <c r="C10" s="76" t="s">
        <v>379</v>
      </c>
      <c r="D10" s="81" t="s">
        <v>133</v>
      </c>
      <c r="E10" s="51"/>
    </row>
    <row r="11" spans="1:10" s="49" customFormat="1" ht="13.2" x14ac:dyDescent="0.25">
      <c r="A11" s="48"/>
      <c r="E11" s="51"/>
      <c r="G11" s="63" t="str">
        <f>+IF($D$10="Monona","ARC-CO Payment on Irrigated Soybean Base Acres = $46.66 per Base Acre","")</f>
        <v/>
      </c>
    </row>
    <row r="12" spans="1:10" s="49" customFormat="1" ht="13.2" x14ac:dyDescent="0.25">
      <c r="A12" s="48"/>
      <c r="D12" s="54" t="s">
        <v>0</v>
      </c>
      <c r="E12" s="54" t="s">
        <v>1</v>
      </c>
      <c r="G12" s="63" t="str">
        <f>+IF($D$10="Monona","ARC-CO Payment on Unirrigated Soybean Base Acres = $25.56 per Base Acre","")</f>
        <v/>
      </c>
    </row>
    <row r="13" spans="1:10" s="49" customFormat="1" ht="13.2" x14ac:dyDescent="0.25">
      <c r="A13" s="48"/>
      <c r="C13" s="85" t="s">
        <v>2</v>
      </c>
      <c r="D13" s="82">
        <v>100</v>
      </c>
      <c r="E13" s="82">
        <v>100</v>
      </c>
    </row>
    <row r="14" spans="1:10" s="49" customFormat="1" ht="13.2" x14ac:dyDescent="0.25">
      <c r="A14" s="48"/>
      <c r="C14" s="74" t="s">
        <v>393</v>
      </c>
      <c r="D14" s="75">
        <f>0.85*D13</f>
        <v>85</v>
      </c>
      <c r="E14" s="75">
        <f>0.85*E13</f>
        <v>85</v>
      </c>
      <c r="H14" s="61"/>
      <c r="J14" s="62"/>
    </row>
    <row r="15" spans="1:10" s="49" customFormat="1" ht="13.2" x14ac:dyDescent="0.25">
      <c r="A15" s="48"/>
      <c r="C15" s="84" t="s">
        <v>407</v>
      </c>
      <c r="D15" s="82">
        <v>120</v>
      </c>
      <c r="E15" s="82">
        <v>60</v>
      </c>
      <c r="H15" s="61"/>
      <c r="J15" s="62"/>
    </row>
    <row r="16" spans="1:10" s="49" customFormat="1" ht="13.2" x14ac:dyDescent="0.25">
      <c r="A16" s="48"/>
      <c r="C16" s="55"/>
      <c r="D16" s="56"/>
      <c r="E16" s="56"/>
    </row>
    <row r="17" spans="1:17" s="49" customFormat="1" ht="13.2" x14ac:dyDescent="0.25">
      <c r="A17" s="48"/>
      <c r="C17" s="55" t="s">
        <v>9</v>
      </c>
      <c r="D17" s="66">
        <v>5.29</v>
      </c>
      <c r="E17" s="66">
        <v>12.27</v>
      </c>
      <c r="P17" s="58" t="s">
        <v>240</v>
      </c>
    </row>
    <row r="18" spans="1:17" s="49" customFormat="1" ht="13.2" x14ac:dyDescent="0.25">
      <c r="A18" s="48"/>
      <c r="C18" s="49" t="s">
        <v>10</v>
      </c>
      <c r="D18" s="67">
        <f>+VLOOKUP($D$10,corn!$C$4:$M$103,11,0)</f>
        <v>167</v>
      </c>
      <c r="E18" s="67">
        <f>+VLOOKUP(D10,soy!$C$4:$M$103,11,0)</f>
        <v>49</v>
      </c>
      <c r="P18" s="59" t="s">
        <v>241</v>
      </c>
    </row>
    <row r="19" spans="1:17" s="49" customFormat="1" ht="13.2" x14ac:dyDescent="0.25">
      <c r="A19" s="48"/>
      <c r="C19" s="49" t="s">
        <v>388</v>
      </c>
      <c r="D19" s="66">
        <f>+D18*D17</f>
        <v>883.43</v>
      </c>
      <c r="E19" s="66">
        <f>+E18*E17</f>
        <v>601.23</v>
      </c>
      <c r="P19" s="59"/>
    </row>
    <row r="20" spans="1:17" s="49" customFormat="1" ht="13.2" x14ac:dyDescent="0.25">
      <c r="A20" s="48"/>
      <c r="C20" s="49" t="s">
        <v>389</v>
      </c>
      <c r="D20" s="66">
        <f>10%*D19</f>
        <v>88.343000000000004</v>
      </c>
      <c r="E20" s="66">
        <f>10%*E19</f>
        <v>60.123000000000005</v>
      </c>
    </row>
    <row r="21" spans="1:17" s="49" customFormat="1" ht="13.2" x14ac:dyDescent="0.25">
      <c r="A21" s="48"/>
      <c r="C21" s="49" t="s">
        <v>390</v>
      </c>
      <c r="D21" s="66">
        <f>0.86*D19</f>
        <v>759.74979999999994</v>
      </c>
      <c r="E21" s="66">
        <f>0.86*E19</f>
        <v>517.05780000000004</v>
      </c>
    </row>
    <row r="22" spans="1:17" s="49" customFormat="1" ht="13.2" x14ac:dyDescent="0.25">
      <c r="A22" s="48"/>
      <c r="D22" s="66"/>
      <c r="E22" s="66"/>
    </row>
    <row r="23" spans="1:17" s="49" customFormat="1" ht="13.2" x14ac:dyDescent="0.25">
      <c r="A23" s="48"/>
      <c r="C23" s="77" t="s">
        <v>400</v>
      </c>
      <c r="D23" s="67">
        <f>+VLOOKUP(D10,corn14!$M$2:$AE$101,19,0)</f>
        <v>182</v>
      </c>
      <c r="E23" s="67">
        <f>+VLOOKUP(D10,'soy14'!$M$2:$AE$101,19,0)</f>
        <v>50</v>
      </c>
      <c r="P23" s="49" t="s">
        <v>377</v>
      </c>
      <c r="Q23" s="60">
        <v>42143</v>
      </c>
    </row>
    <row r="24" spans="1:17" s="49" customFormat="1" ht="13.2" x14ac:dyDescent="0.25">
      <c r="A24" s="48"/>
      <c r="C24" s="133" t="s">
        <v>418</v>
      </c>
      <c r="D24" s="66">
        <v>3.7</v>
      </c>
      <c r="E24" s="66">
        <v>10.1</v>
      </c>
      <c r="P24" s="49" t="s">
        <v>240</v>
      </c>
    </row>
    <row r="25" spans="1:17" s="49" customFormat="1" ht="13.2" x14ac:dyDescent="0.25">
      <c r="A25" s="48"/>
      <c r="C25" s="49" t="s">
        <v>3</v>
      </c>
      <c r="D25" s="66">
        <v>1.95</v>
      </c>
      <c r="E25" s="66">
        <v>5</v>
      </c>
      <c r="P25" s="49" t="s">
        <v>240</v>
      </c>
    </row>
    <row r="26" spans="1:17" s="49" customFormat="1" ht="13.2" x14ac:dyDescent="0.25">
      <c r="A26" s="48"/>
      <c r="C26" s="49" t="s">
        <v>391</v>
      </c>
      <c r="D26" s="66">
        <f>+MAX(D24,D25)</f>
        <v>3.7</v>
      </c>
      <c r="E26" s="66">
        <f>+MAX(E24,E25)</f>
        <v>10.1</v>
      </c>
    </row>
    <row r="27" spans="1:17" s="49" customFormat="1" ht="13.2" x14ac:dyDescent="0.25">
      <c r="A27" s="48"/>
      <c r="C27" s="49" t="s">
        <v>392</v>
      </c>
      <c r="D27" s="66">
        <f>+D26*D23</f>
        <v>673.4</v>
      </c>
      <c r="E27" s="66">
        <f>+E26*E23</f>
        <v>505</v>
      </c>
      <c r="G27" s="57"/>
    </row>
    <row r="28" spans="1:17" s="49" customFormat="1" ht="13.2" x14ac:dyDescent="0.25">
      <c r="A28" s="48"/>
      <c r="C28" s="77" t="s">
        <v>397</v>
      </c>
      <c r="D28" s="68">
        <f>MAX(D21-D27,0)</f>
        <v>86.349799999999959</v>
      </c>
      <c r="E28" s="68">
        <f>MAX(E21-E27,0)</f>
        <v>12.057800000000043</v>
      </c>
      <c r="H28" s="61"/>
    </row>
    <row r="29" spans="1:17" s="49" customFormat="1" ht="13.2" x14ac:dyDescent="0.25">
      <c r="A29" s="48"/>
      <c r="C29" s="77"/>
      <c r="D29" s="68"/>
      <c r="E29" s="68"/>
      <c r="H29" s="61"/>
    </row>
    <row r="30" spans="1:17" s="49" customFormat="1" thickBot="1" x14ac:dyDescent="0.3">
      <c r="A30" s="48"/>
      <c r="C30" s="106" t="s">
        <v>414</v>
      </c>
      <c r="D30" s="107">
        <v>6.8000000000000005E-2</v>
      </c>
      <c r="J30" s="62"/>
    </row>
    <row r="31" spans="1:17" s="49" customFormat="1" thickBot="1" x14ac:dyDescent="0.3">
      <c r="A31" s="48"/>
      <c r="C31" s="102" t="s">
        <v>394</v>
      </c>
      <c r="D31" s="121">
        <f>+IFERROR(MAX(0,D14*MIN(D28,D20))*(1-$D$30),"")</f>
        <v>6840.6311559999967</v>
      </c>
      <c r="E31" s="124">
        <f>+IFERROR(MAX(0,E14*MIN(E28,E20))*(1-$D$30),"")</f>
        <v>955.21891600000333</v>
      </c>
      <c r="F31" s="62"/>
      <c r="J31" s="62"/>
    </row>
    <row r="32" spans="1:17" s="49" customFormat="1" ht="13.2" x14ac:dyDescent="0.25">
      <c r="A32" s="48"/>
      <c r="C32" s="86" t="s">
        <v>404</v>
      </c>
      <c r="D32" s="122">
        <f>IFERROR(D31/D13,"")</f>
        <v>68.406311559999963</v>
      </c>
      <c r="E32" s="125">
        <f>IFERROR(E31/E13,"")</f>
        <v>9.552189160000033</v>
      </c>
      <c r="F32" s="62"/>
    </row>
    <row r="33" spans="1:7" s="49" customFormat="1" thickBot="1" x14ac:dyDescent="0.3">
      <c r="A33" s="48"/>
      <c r="C33" s="89" t="s">
        <v>405</v>
      </c>
      <c r="D33" s="128">
        <f>+IFERROR((IFERROR(D32*D13,0)+IFERROR(E13*E32,0))/SUM(D13:E13),"")</f>
        <v>38.979250360000002</v>
      </c>
      <c r="E33" s="129"/>
      <c r="F33" s="62"/>
    </row>
    <row r="34" spans="1:7" s="49" customFormat="1" ht="13.2" x14ac:dyDescent="0.25">
      <c r="A34" s="48"/>
      <c r="C34" s="90" t="s">
        <v>403</v>
      </c>
      <c r="D34" s="123">
        <f>+IFERROR(D31/D15,"")</f>
        <v>57.005259633333303</v>
      </c>
      <c r="E34" s="126">
        <f>+IFERROR(E31/E15,"")</f>
        <v>15.920315266666723</v>
      </c>
      <c r="F34" s="62"/>
    </row>
    <row r="35" spans="1:7" s="49" customFormat="1" thickBot="1" x14ac:dyDescent="0.3">
      <c r="A35" s="48"/>
      <c r="C35" s="91" t="s">
        <v>406</v>
      </c>
      <c r="D35" s="130">
        <f>+IFERROR((IFERROR(D34*D15,0)+IFERROR(E15*E34,0))/SUM(D15:E15),"")</f>
        <v>43.310278177777782</v>
      </c>
      <c r="E35" s="131"/>
    </row>
    <row r="36" spans="1:7" s="49" customFormat="1" thickBot="1" x14ac:dyDescent="0.3">
      <c r="A36" s="48"/>
    </row>
    <row r="37" spans="1:7" s="49" customFormat="1" thickBot="1" x14ac:dyDescent="0.3">
      <c r="A37" s="48"/>
      <c r="C37" s="73" t="s">
        <v>380</v>
      </c>
      <c r="D37" s="120">
        <f>+D21/D23</f>
        <v>4.1744494505494503</v>
      </c>
      <c r="E37" s="72">
        <f>+E21/E23</f>
        <v>10.341156000000002</v>
      </c>
    </row>
    <row r="38" spans="1:7" x14ac:dyDescent="0.25">
      <c r="B38" s="49"/>
      <c r="C38" s="49"/>
      <c r="D38" s="49"/>
      <c r="E38" s="49"/>
      <c r="F38" s="49"/>
      <c r="G38" s="49"/>
    </row>
    <row r="39" spans="1:7" x14ac:dyDescent="0.25">
      <c r="C39" s="77" t="s">
        <v>416</v>
      </c>
    </row>
    <row r="40" spans="1:7" x14ac:dyDescent="0.25">
      <c r="C40" s="78" t="s">
        <v>6</v>
      </c>
    </row>
    <row r="41" spans="1:7" x14ac:dyDescent="0.25">
      <c r="C41" s="77" t="s">
        <v>417</v>
      </c>
    </row>
    <row r="42" spans="1:7" x14ac:dyDescent="0.25">
      <c r="C42" s="77" t="s">
        <v>7</v>
      </c>
    </row>
    <row r="43" spans="1:7" x14ac:dyDescent="0.25">
      <c r="C43" s="79">
        <f ca="1">TODAY()</f>
        <v>42318</v>
      </c>
    </row>
    <row r="44" spans="1:7" x14ac:dyDescent="0.25">
      <c r="C44" s="47"/>
    </row>
    <row r="45" spans="1:7" ht="14.4" x14ac:dyDescent="0.25">
      <c r="C45" s="64" t="s">
        <v>385</v>
      </c>
      <c r="D45" s="65"/>
      <c r="E45" s="65"/>
    </row>
    <row r="46" spans="1:7" x14ac:dyDescent="0.25">
      <c r="C46" s="132" t="s">
        <v>386</v>
      </c>
      <c r="D46" s="132"/>
      <c r="E46" s="132"/>
      <c r="F46" s="132"/>
    </row>
    <row r="47" spans="1:7" x14ac:dyDescent="0.25">
      <c r="C47" s="132"/>
      <c r="D47" s="132"/>
      <c r="E47" s="132"/>
      <c r="F47" s="132"/>
    </row>
    <row r="48" spans="1:7" x14ac:dyDescent="0.25">
      <c r="C48" s="132" t="s">
        <v>387</v>
      </c>
      <c r="D48" s="132"/>
      <c r="E48" s="132"/>
      <c r="F48" s="132"/>
    </row>
    <row r="49" spans="1:7" s="49" customFormat="1" x14ac:dyDescent="0.25">
      <c r="A49" s="48"/>
      <c r="B49" s="39"/>
      <c r="C49" s="97"/>
      <c r="D49" s="97"/>
      <c r="E49" s="97"/>
      <c r="F49" s="97"/>
      <c r="G49" s="39"/>
    </row>
    <row r="50" spans="1:7" s="49" customFormat="1" ht="13.2" x14ac:dyDescent="0.25">
      <c r="A50" s="48"/>
      <c r="C50" s="114" t="s">
        <v>4</v>
      </c>
      <c r="D50" s="113"/>
    </row>
    <row r="51" spans="1:7" s="49" customFormat="1" ht="13.2" x14ac:dyDescent="0.25">
      <c r="A51" s="48"/>
      <c r="C51" s="127" t="s">
        <v>0</v>
      </c>
      <c r="D51" s="127"/>
    </row>
    <row r="52" spans="1:7" s="49" customFormat="1" ht="13.2" x14ac:dyDescent="0.25">
      <c r="A52" s="48"/>
      <c r="C52" s="113" t="s">
        <v>5</v>
      </c>
      <c r="D52" s="113" t="s">
        <v>378</v>
      </c>
    </row>
    <row r="53" spans="1:7" s="49" customFormat="1" ht="13.2" x14ac:dyDescent="0.25">
      <c r="A53" s="48"/>
      <c r="C53" s="115">
        <f>+ROUND(C56*0.85,2)</f>
        <v>3.15</v>
      </c>
      <c r="D53" s="116">
        <f t="shared" ref="D53:D59" si="0">+MAX(0,$D$14*MIN($D$21-$D$23*MAX(C53,$D$25),$D$20)*(1-$D$30))</f>
        <v>6998.5324600000004</v>
      </c>
      <c r="E53" s="63" t="str">
        <f>+IF(D53&gt;125000,"***","")</f>
        <v/>
      </c>
    </row>
    <row r="54" spans="1:7" s="49" customFormat="1" ht="13.2" x14ac:dyDescent="0.25">
      <c r="A54" s="48"/>
      <c r="C54" s="115">
        <f>+ROUND(C56*0.9,2)</f>
        <v>3.33</v>
      </c>
      <c r="D54" s="116">
        <f t="shared" si="0"/>
        <v>6998.5324600000004</v>
      </c>
      <c r="E54" s="63" t="str">
        <f>+IF(D54&gt;125000,"***","")</f>
        <v/>
      </c>
    </row>
    <row r="55" spans="1:7" s="49" customFormat="1" ht="13.2" x14ac:dyDescent="0.25">
      <c r="A55" s="48"/>
      <c r="C55" s="115">
        <f>+ROUND(C56*0.95,2)</f>
        <v>3.52</v>
      </c>
      <c r="D55" s="116">
        <f t="shared" si="0"/>
        <v>6998.5324600000004</v>
      </c>
      <c r="E55" s="63" t="str">
        <f t="shared" ref="E55:E59" si="1">+IF(D55&gt;125000,"***","")</f>
        <v/>
      </c>
    </row>
    <row r="56" spans="1:7" s="49" customFormat="1" ht="13.2" x14ac:dyDescent="0.25">
      <c r="A56" s="48"/>
      <c r="C56" s="115">
        <f>+D24</f>
        <v>3.7</v>
      </c>
      <c r="D56" s="116">
        <f t="shared" si="0"/>
        <v>6840.6311559999967</v>
      </c>
      <c r="E56" s="63" t="str">
        <f t="shared" si="1"/>
        <v/>
      </c>
    </row>
    <row r="57" spans="1:7" s="49" customFormat="1" ht="13.2" x14ac:dyDescent="0.25">
      <c r="A57" s="48"/>
      <c r="C57" s="115">
        <f>+ROUND(C56*1.05,2)</f>
        <v>3.89</v>
      </c>
      <c r="D57" s="116">
        <f t="shared" si="0"/>
        <v>4101.2035559999931</v>
      </c>
      <c r="E57" s="63" t="str">
        <f t="shared" si="1"/>
        <v/>
      </c>
    </row>
    <row r="58" spans="1:7" s="49" customFormat="1" ht="13.2" x14ac:dyDescent="0.25">
      <c r="A58" s="48"/>
      <c r="C58" s="115">
        <f>+ROUND(C56*1.1,2)</f>
        <v>4.07</v>
      </c>
      <c r="D58" s="116">
        <f t="shared" si="0"/>
        <v>1505.956355999994</v>
      </c>
      <c r="E58" s="63" t="str">
        <f t="shared" si="1"/>
        <v/>
      </c>
    </row>
    <row r="59" spans="1:7" s="49" customFormat="1" ht="13.2" x14ac:dyDescent="0.25">
      <c r="A59" s="48"/>
      <c r="C59" s="115">
        <f>+ROUND(C56*1.15,2)</f>
        <v>4.26</v>
      </c>
      <c r="D59" s="116">
        <f t="shared" si="0"/>
        <v>0</v>
      </c>
      <c r="E59" s="63" t="str">
        <f t="shared" si="1"/>
        <v/>
      </c>
    </row>
    <row r="60" spans="1:7" s="49" customFormat="1" ht="13.2" x14ac:dyDescent="0.25">
      <c r="A60" s="48"/>
      <c r="C60" s="113"/>
      <c r="D60" s="113"/>
    </row>
    <row r="61" spans="1:7" s="49" customFormat="1" ht="13.2" x14ac:dyDescent="0.25">
      <c r="A61" s="48"/>
      <c r="C61" s="127" t="s">
        <v>1</v>
      </c>
      <c r="D61" s="127"/>
    </row>
    <row r="62" spans="1:7" s="49" customFormat="1" ht="13.2" x14ac:dyDescent="0.25">
      <c r="A62" s="48"/>
      <c r="C62" s="113" t="s">
        <v>5</v>
      </c>
      <c r="D62" s="113" t="s">
        <v>378</v>
      </c>
    </row>
    <row r="63" spans="1:7" s="49" customFormat="1" ht="13.2" x14ac:dyDescent="0.25">
      <c r="A63" s="48"/>
      <c r="C63" s="115">
        <f>+ROUND(C66*0.85,2)</f>
        <v>8.59</v>
      </c>
      <c r="D63" s="116">
        <f t="shared" ref="D63:D69" si="2">+MAX(0,$E$14*MIN($E$21-$E$23*MAX(C63,$E$25),$E$20)*(1-$D$30))</f>
        <v>4762.9440600000007</v>
      </c>
      <c r="E63" s="63" t="str">
        <f t="shared" ref="E63:E69" si="3">+IF(D63&gt;125000,"***","")</f>
        <v/>
      </c>
    </row>
    <row r="64" spans="1:7" s="49" customFormat="1" ht="13.2" x14ac:dyDescent="0.25">
      <c r="A64" s="48"/>
      <c r="C64" s="115">
        <f>+ROUND(C66*0.9,2)</f>
        <v>9.09</v>
      </c>
      <c r="D64" s="116">
        <f t="shared" si="2"/>
        <v>4762.9440600000007</v>
      </c>
      <c r="E64" s="63" t="str">
        <f t="shared" si="3"/>
        <v/>
      </c>
    </row>
    <row r="65" spans="1:7" s="49" customFormat="1" ht="13.2" x14ac:dyDescent="0.25">
      <c r="A65" s="48"/>
      <c r="C65" s="115">
        <f>+ROUND(C66*0.95,2)</f>
        <v>9.6</v>
      </c>
      <c r="D65" s="116">
        <f t="shared" si="2"/>
        <v>2935.718916000003</v>
      </c>
      <c r="E65" s="63" t="str">
        <f t="shared" si="3"/>
        <v/>
      </c>
    </row>
    <row r="66" spans="1:7" s="49" customFormat="1" ht="13.2" x14ac:dyDescent="0.25">
      <c r="A66" s="48"/>
      <c r="C66" s="115">
        <f>+E24</f>
        <v>10.1</v>
      </c>
      <c r="D66" s="116">
        <f t="shared" si="2"/>
        <v>955.21891600000333</v>
      </c>
      <c r="E66" s="63" t="str">
        <f t="shared" si="3"/>
        <v/>
      </c>
    </row>
    <row r="67" spans="1:7" s="49" customFormat="1" ht="13.2" x14ac:dyDescent="0.25">
      <c r="A67" s="48"/>
      <c r="C67" s="115">
        <f>+ROUND(C66*1.05,2)</f>
        <v>10.61</v>
      </c>
      <c r="D67" s="116">
        <f t="shared" si="2"/>
        <v>0</v>
      </c>
      <c r="E67" s="63" t="str">
        <f t="shared" si="3"/>
        <v/>
      </c>
    </row>
    <row r="68" spans="1:7" s="49" customFormat="1" ht="13.2" x14ac:dyDescent="0.25">
      <c r="A68" s="48"/>
      <c r="C68" s="115">
        <f>+ROUND(C66*1.1,2)</f>
        <v>11.11</v>
      </c>
      <c r="D68" s="116">
        <f t="shared" si="2"/>
        <v>0</v>
      </c>
      <c r="E68" s="63" t="str">
        <f t="shared" si="3"/>
        <v/>
      </c>
    </row>
    <row r="69" spans="1:7" x14ac:dyDescent="0.25">
      <c r="B69" s="49"/>
      <c r="C69" s="115">
        <f>+ROUND(C66*1.15,2)</f>
        <v>11.62</v>
      </c>
      <c r="D69" s="116">
        <f t="shared" si="2"/>
        <v>0</v>
      </c>
      <c r="E69" s="63" t="str">
        <f t="shared" si="3"/>
        <v/>
      </c>
      <c r="F69" s="49"/>
      <c r="G69" s="49"/>
    </row>
    <row r="70" spans="1:7" x14ac:dyDescent="0.25">
      <c r="C70" s="118" t="str">
        <f>+IF(D$63&gt;125000,"***Limit on all federal payments per Individual: $125,000; per couple: $250,000","")</f>
        <v/>
      </c>
      <c r="D70" s="117"/>
    </row>
    <row r="71" spans="1:7" x14ac:dyDescent="0.25">
      <c r="C71" s="127" t="s">
        <v>402</v>
      </c>
      <c r="D71" s="127"/>
    </row>
    <row r="72" spans="1:7" x14ac:dyDescent="0.25">
      <c r="C72" s="113" t="s">
        <v>5</v>
      </c>
      <c r="D72" s="113" t="s">
        <v>378</v>
      </c>
    </row>
    <row r="73" spans="1:7" x14ac:dyDescent="0.25">
      <c r="C73" s="115" t="str">
        <f>+CONCATENATE("Corn ",C53,"; Soybeans ",C63)</f>
        <v>Corn 3.15; Soybeans 8.59</v>
      </c>
      <c r="D73" s="116">
        <f>+IFERROR((D53+D63)/($D$13+$E$13),"")</f>
        <v>58.807382600000004</v>
      </c>
    </row>
    <row r="74" spans="1:7" x14ac:dyDescent="0.25">
      <c r="C74" s="115" t="str">
        <f t="shared" ref="C74:C79" si="4">+CONCATENATE("Corn ",C54,"; Soybeans ",C64)</f>
        <v>Corn 3.33; Soybeans 9.09</v>
      </c>
      <c r="D74" s="116">
        <f>+IFERROR((D54+D64)/($D$13+$E$13),"")</f>
        <v>58.807382600000004</v>
      </c>
    </row>
    <row r="75" spans="1:7" x14ac:dyDescent="0.25">
      <c r="C75" s="115" t="str">
        <f t="shared" si="4"/>
        <v>Corn 3.52; Soybeans 9.6</v>
      </c>
      <c r="D75" s="116">
        <f t="shared" ref="D75:D79" si="5">+IFERROR((D55+D65)/($D$13+$E$13),"")</f>
        <v>49.671256880000016</v>
      </c>
    </row>
    <row r="76" spans="1:7" x14ac:dyDescent="0.25">
      <c r="C76" s="115" t="str">
        <f t="shared" si="4"/>
        <v>Corn 3.7; Soybeans 10.1</v>
      </c>
      <c r="D76" s="116">
        <f t="shared" si="5"/>
        <v>38.979250360000002</v>
      </c>
    </row>
    <row r="77" spans="1:7" x14ac:dyDescent="0.25">
      <c r="C77" s="115" t="str">
        <f t="shared" si="4"/>
        <v>Corn 3.89; Soybeans 10.61</v>
      </c>
      <c r="D77" s="116">
        <f t="shared" si="5"/>
        <v>20.506017779999965</v>
      </c>
    </row>
    <row r="78" spans="1:7" x14ac:dyDescent="0.25">
      <c r="C78" s="115" t="str">
        <f t="shared" si="4"/>
        <v>Corn 4.07; Soybeans 11.11</v>
      </c>
      <c r="D78" s="116">
        <f t="shared" si="5"/>
        <v>7.5297817799999702</v>
      </c>
    </row>
    <row r="79" spans="1:7" x14ac:dyDescent="0.25">
      <c r="C79" s="115" t="str">
        <f t="shared" si="4"/>
        <v>Corn 4.26; Soybeans 11.62</v>
      </c>
      <c r="D79" s="116">
        <f t="shared" si="5"/>
        <v>0</v>
      </c>
    </row>
    <row r="80" spans="1:7" x14ac:dyDescent="0.25">
      <c r="C80" s="117"/>
      <c r="D80" s="117"/>
    </row>
  </sheetData>
  <sheetProtection algorithmName="SHA-512" hashValue="W4R08nubV59S6ExpaIIWsGr6rcXq1Z4/1EcRf/NuScaDhJAuJLtn58LMLqGiaBf3fxYHvtGoYRZQfOStE6me+g==" saltValue="Yqbo8quNrkKVpXqW8jnfRg==" spinCount="100000" sheet="1" objects="1" scenarios="1"/>
  <mergeCells count="7">
    <mergeCell ref="C71:D71"/>
    <mergeCell ref="D33:E33"/>
    <mergeCell ref="D35:E35"/>
    <mergeCell ref="C46:F47"/>
    <mergeCell ref="C48:F48"/>
    <mergeCell ref="C51:D51"/>
    <mergeCell ref="C61:D61"/>
  </mergeCells>
  <dataValidations count="1">
    <dataValidation type="list" allowBlank="1" showInputMessage="1" showErrorMessage="1" sqref="D10">
      <formula1>Counties</formula1>
    </dataValidation>
  </dataValidations>
  <hyperlinks>
    <hyperlink ref="C40" r:id="rId1"/>
    <hyperlink ref="P17" r:id="rId2"/>
    <hyperlink ref="C3" r:id="rId3" display="http://www.extension.iastate.edu/agdm/crops/pdf/a3-29.pdf"/>
    <hyperlink ref="C3:E3" r:id="rId4" display="See Information File A1-32, New Safety Net: PLC, ARC-CO, ARC-IC for more information."/>
  </hyperlinks>
  <pageMargins left="0.7" right="0.7" top="0.75" bottom="0.75" header="0.3" footer="0.3"/>
  <pageSetup scale="81" orientation="landscape" r:id="rId5"/>
  <headerFooter>
    <oddHeader>&amp;LIowa State University Extension and Outreach&amp;RAg Decision Maker File A1-32</oddHeader>
    <oddFooter>&amp;Lhttp://www.extension.iastate.edu/agdm/crops/html/a1-32.html</oddFooter>
  </headerFooter>
  <rowBreaks count="1" manualBreakCount="1">
    <brk id="48" min="2" max="10" man="1"/>
  </rowBreaks>
  <colBreaks count="1" manualBreakCount="1">
    <brk id="7" max="44" man="1"/>
  </col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Q80"/>
  <sheetViews>
    <sheetView showGridLines="0" zoomScaleNormal="100" workbookViewId="0"/>
  </sheetViews>
  <sheetFormatPr defaultColWidth="8.88671875" defaultRowHeight="13.8" x14ac:dyDescent="0.25"/>
  <cols>
    <col min="1" max="1" width="1.6640625" style="46" customWidth="1"/>
    <col min="2" max="2" width="1.6640625" style="39" customWidth="1"/>
    <col min="3" max="3" width="52.88671875" style="39" customWidth="1"/>
    <col min="4" max="4" width="18.33203125" style="39" customWidth="1"/>
    <col min="5" max="5" width="17.44140625" style="39" customWidth="1"/>
    <col min="6" max="6" width="11.44140625" style="39" customWidth="1"/>
    <col min="7" max="7" width="11.109375" style="39" customWidth="1"/>
    <col min="8" max="9" width="8.88671875" style="39"/>
    <col min="10" max="10" width="36.6640625" style="39" bestFit="1" customWidth="1"/>
    <col min="11" max="11" width="23.109375" style="39" bestFit="1" customWidth="1"/>
    <col min="12" max="15" width="8.88671875" style="39"/>
    <col min="16" max="34" width="0" style="39" hidden="1" customWidth="1"/>
    <col min="35" max="16384" width="8.88671875" style="39"/>
  </cols>
  <sheetData>
    <row r="1" spans="1:10" s="45" customFormat="1" ht="18" thickBot="1" x14ac:dyDescent="0.35">
      <c r="C1" s="45" t="s">
        <v>396</v>
      </c>
    </row>
    <row r="2" spans="1:10" s="37" customFormat="1" ht="14.4" thickTop="1" x14ac:dyDescent="0.25">
      <c r="A2" s="36"/>
      <c r="C2" s="38" t="s">
        <v>381</v>
      </c>
      <c r="E2" s="39"/>
    </row>
    <row r="3" spans="1:10" s="41" customFormat="1" ht="13.2" x14ac:dyDescent="0.25">
      <c r="A3" s="40"/>
      <c r="C3" s="42" t="s">
        <v>382</v>
      </c>
      <c r="E3" s="42"/>
    </row>
    <row r="4" spans="1:10" s="41" customFormat="1" ht="13.2" x14ac:dyDescent="0.25">
      <c r="A4" s="40"/>
      <c r="D4" s="42"/>
      <c r="E4" s="42"/>
    </row>
    <row r="5" spans="1:10" s="44" customFormat="1" ht="12" x14ac:dyDescent="0.25">
      <c r="A5" s="43"/>
      <c r="C5" s="69" t="s">
        <v>383</v>
      </c>
      <c r="E5" s="69"/>
    </row>
    <row r="6" spans="1:10" s="44" customFormat="1" ht="12" x14ac:dyDescent="0.25">
      <c r="A6" s="43"/>
      <c r="C6" s="105" t="s">
        <v>384</v>
      </c>
      <c r="E6" s="70"/>
    </row>
    <row r="7" spans="1:10" ht="14.4" thickBot="1" x14ac:dyDescent="0.3"/>
    <row r="8" spans="1:10" s="49" customFormat="1" thickBot="1" x14ac:dyDescent="0.3">
      <c r="A8" s="48"/>
      <c r="C8" s="50" t="s">
        <v>395</v>
      </c>
      <c r="D8" s="80"/>
      <c r="E8" s="51"/>
    </row>
    <row r="9" spans="1:10" s="49" customFormat="1" thickBot="1" x14ac:dyDescent="0.3">
      <c r="A9" s="48"/>
      <c r="C9" s="52"/>
      <c r="D9" s="53"/>
      <c r="E9" s="51"/>
    </row>
    <row r="10" spans="1:10" s="49" customFormat="1" thickBot="1" x14ac:dyDescent="0.3">
      <c r="A10" s="48"/>
      <c r="C10" s="76" t="s">
        <v>379</v>
      </c>
      <c r="D10" s="81" t="s">
        <v>42</v>
      </c>
      <c r="E10" s="51"/>
    </row>
    <row r="11" spans="1:10" s="49" customFormat="1" ht="13.2" x14ac:dyDescent="0.25">
      <c r="A11" s="48"/>
      <c r="E11" s="51"/>
      <c r="G11" s="63" t="str">
        <f>+IF($D$10="Monona","ARC-CO Payment on Irrigated Soybean Base Acres = $46.66 per Base Acre","")</f>
        <v/>
      </c>
    </row>
    <row r="12" spans="1:10" s="49" customFormat="1" ht="13.2" x14ac:dyDescent="0.25">
      <c r="A12" s="48"/>
      <c r="D12" s="54" t="s">
        <v>0</v>
      </c>
      <c r="E12" s="54" t="s">
        <v>1</v>
      </c>
      <c r="G12" s="63" t="str">
        <f>+IF($D$10="Monona","ARC-CO Payment on Unirrigated Soybean Base Acres = $25.56 per Base Acre","")</f>
        <v/>
      </c>
    </row>
    <row r="13" spans="1:10" s="49" customFormat="1" ht="13.2" x14ac:dyDescent="0.25">
      <c r="A13" s="48"/>
      <c r="C13" s="85" t="s">
        <v>2</v>
      </c>
      <c r="D13" s="82"/>
      <c r="E13" s="82"/>
    </row>
    <row r="14" spans="1:10" s="49" customFormat="1" ht="13.2" x14ac:dyDescent="0.25">
      <c r="A14" s="48"/>
      <c r="C14" s="74" t="s">
        <v>393</v>
      </c>
      <c r="D14" s="75">
        <f>0.85*D13</f>
        <v>0</v>
      </c>
      <c r="E14" s="75">
        <f>0.85*E13</f>
        <v>0</v>
      </c>
      <c r="H14" s="61"/>
      <c r="J14" s="62"/>
    </row>
    <row r="15" spans="1:10" s="49" customFormat="1" ht="13.2" x14ac:dyDescent="0.25">
      <c r="A15" s="48"/>
      <c r="C15" s="84" t="s">
        <v>407</v>
      </c>
      <c r="D15" s="82"/>
      <c r="E15" s="82"/>
      <c r="H15" s="61"/>
      <c r="J15" s="62"/>
    </row>
    <row r="16" spans="1:10" s="49" customFormat="1" ht="13.2" x14ac:dyDescent="0.25">
      <c r="A16" s="48"/>
      <c r="C16" s="55"/>
      <c r="D16" s="56"/>
      <c r="E16" s="56"/>
    </row>
    <row r="17" spans="1:17" s="49" customFormat="1" ht="13.2" x14ac:dyDescent="0.25">
      <c r="A17" s="48"/>
      <c r="C17" s="55" t="s">
        <v>9</v>
      </c>
      <c r="D17" s="66">
        <v>5.29</v>
      </c>
      <c r="E17" s="66">
        <v>12.27</v>
      </c>
      <c r="P17" s="58" t="s">
        <v>240</v>
      </c>
    </row>
    <row r="18" spans="1:17" s="49" customFormat="1" ht="13.2" x14ac:dyDescent="0.25">
      <c r="A18" s="48"/>
      <c r="C18" s="49" t="s">
        <v>10</v>
      </c>
      <c r="D18" s="67">
        <f>+VLOOKUP($D$10,corn!$C$4:$M$103,11,0)</f>
        <v>166</v>
      </c>
      <c r="E18" s="67">
        <f>+VLOOKUP(D10,soy!$C$4:$M$103,11,0)</f>
        <v>51</v>
      </c>
      <c r="P18" s="59" t="s">
        <v>241</v>
      </c>
    </row>
    <row r="19" spans="1:17" s="49" customFormat="1" ht="13.2" x14ac:dyDescent="0.25">
      <c r="A19" s="48"/>
      <c r="C19" s="49" t="s">
        <v>388</v>
      </c>
      <c r="D19" s="66">
        <f>+D18*D17</f>
        <v>878.14</v>
      </c>
      <c r="E19" s="66">
        <f>+E18*E17</f>
        <v>625.77</v>
      </c>
      <c r="P19" s="59"/>
    </row>
    <row r="20" spans="1:17" s="49" customFormat="1" ht="13.2" x14ac:dyDescent="0.25">
      <c r="A20" s="48"/>
      <c r="C20" s="49" t="s">
        <v>389</v>
      </c>
      <c r="D20" s="66">
        <f>10%*D19</f>
        <v>87.814000000000007</v>
      </c>
      <c r="E20" s="66">
        <f>10%*E19</f>
        <v>62.576999999999998</v>
      </c>
    </row>
    <row r="21" spans="1:17" s="49" customFormat="1" ht="13.2" x14ac:dyDescent="0.25">
      <c r="A21" s="48"/>
      <c r="C21" s="49" t="s">
        <v>390</v>
      </c>
      <c r="D21" s="66">
        <f>0.86*D19</f>
        <v>755.20039999999995</v>
      </c>
      <c r="E21" s="66">
        <f>0.86*E19</f>
        <v>538.16219999999998</v>
      </c>
    </row>
    <row r="22" spans="1:17" s="49" customFormat="1" ht="13.2" x14ac:dyDescent="0.25">
      <c r="A22" s="48"/>
      <c r="D22" s="66"/>
      <c r="E22" s="66"/>
    </row>
    <row r="23" spans="1:17" s="49" customFormat="1" ht="13.2" x14ac:dyDescent="0.25">
      <c r="A23" s="48"/>
      <c r="C23" s="77" t="s">
        <v>400</v>
      </c>
      <c r="D23" s="67">
        <f>+VLOOKUP(D10,corn14!$M$2:$AE$101,19,0)</f>
        <v>182</v>
      </c>
      <c r="E23" s="67">
        <f>+VLOOKUP(D10,'soy14'!$M$2:$AE$101,19,0)</f>
        <v>53</v>
      </c>
      <c r="P23" s="49" t="s">
        <v>377</v>
      </c>
      <c r="Q23" s="60">
        <v>42143</v>
      </c>
    </row>
    <row r="24" spans="1:17" s="49" customFormat="1" ht="13.2" x14ac:dyDescent="0.25">
      <c r="A24" s="48"/>
      <c r="C24" s="133" t="s">
        <v>418</v>
      </c>
      <c r="D24" s="66">
        <v>3.7</v>
      </c>
      <c r="E24" s="66">
        <v>10.1</v>
      </c>
      <c r="P24" s="49" t="s">
        <v>240</v>
      </c>
    </row>
    <row r="25" spans="1:17" s="49" customFormat="1" ht="13.2" x14ac:dyDescent="0.25">
      <c r="A25" s="48"/>
      <c r="C25" s="49" t="s">
        <v>3</v>
      </c>
      <c r="D25" s="66">
        <v>1.95</v>
      </c>
      <c r="E25" s="66">
        <v>5</v>
      </c>
      <c r="P25" s="49" t="s">
        <v>240</v>
      </c>
    </row>
    <row r="26" spans="1:17" s="49" customFormat="1" ht="13.2" x14ac:dyDescent="0.25">
      <c r="A26" s="48"/>
      <c r="C26" s="49" t="s">
        <v>391</v>
      </c>
      <c r="D26" s="66">
        <f>+MAX(D24,D25)</f>
        <v>3.7</v>
      </c>
      <c r="E26" s="66">
        <f>+MAX(E24,E25)</f>
        <v>10.1</v>
      </c>
    </row>
    <row r="27" spans="1:17" s="49" customFormat="1" ht="13.2" x14ac:dyDescent="0.25">
      <c r="A27" s="48"/>
      <c r="C27" s="49" t="s">
        <v>392</v>
      </c>
      <c r="D27" s="66">
        <f>+D26*D23</f>
        <v>673.4</v>
      </c>
      <c r="E27" s="66">
        <f>+E26*E23</f>
        <v>535.29999999999995</v>
      </c>
      <c r="G27" s="57"/>
    </row>
    <row r="28" spans="1:17" s="49" customFormat="1" ht="13.2" x14ac:dyDescent="0.25">
      <c r="A28" s="48"/>
      <c r="C28" s="77" t="s">
        <v>397</v>
      </c>
      <c r="D28" s="68">
        <f>MAX(D21-D27,0)</f>
        <v>81.800399999999968</v>
      </c>
      <c r="E28" s="68">
        <f>MAX(E21-E27,0)</f>
        <v>2.8622000000000298</v>
      </c>
      <c r="H28" s="61"/>
    </row>
    <row r="29" spans="1:17" s="49" customFormat="1" ht="13.2" x14ac:dyDescent="0.25">
      <c r="A29" s="48"/>
      <c r="C29" s="77"/>
      <c r="D29" s="68"/>
      <c r="E29" s="68"/>
      <c r="H29" s="61"/>
    </row>
    <row r="30" spans="1:17" s="49" customFormat="1" thickBot="1" x14ac:dyDescent="0.3">
      <c r="A30" s="48"/>
      <c r="C30" s="106" t="s">
        <v>414</v>
      </c>
      <c r="D30" s="107">
        <v>6.8000000000000005E-2</v>
      </c>
      <c r="J30" s="62"/>
    </row>
    <row r="31" spans="1:17" s="49" customFormat="1" thickBot="1" x14ac:dyDescent="0.3">
      <c r="A31" s="48"/>
      <c r="C31" s="102" t="s">
        <v>394</v>
      </c>
      <c r="D31" s="103">
        <f>+IFERROR(MAX(0,D14*MIN(D28,D20))*(1-$D$30),"")</f>
        <v>0</v>
      </c>
      <c r="E31" s="104">
        <f>+IFERROR(MAX(0,E14*MIN(E28,E20))*(1-$D$30),"")</f>
        <v>0</v>
      </c>
      <c r="F31" s="62"/>
      <c r="J31" s="62"/>
    </row>
    <row r="32" spans="1:17" s="49" customFormat="1" ht="13.2" x14ac:dyDescent="0.25">
      <c r="A32" s="48"/>
      <c r="C32" s="86" t="s">
        <v>404</v>
      </c>
      <c r="D32" s="87" t="str">
        <f>IFERROR(D31/D13,"")</f>
        <v/>
      </c>
      <c r="E32" s="88" t="str">
        <f>IFERROR(E31/E13,"")</f>
        <v/>
      </c>
      <c r="F32" s="62"/>
    </row>
    <row r="33" spans="1:7" s="49" customFormat="1" thickBot="1" x14ac:dyDescent="0.3">
      <c r="A33" s="48"/>
      <c r="C33" s="89" t="s">
        <v>405</v>
      </c>
      <c r="D33" s="128" t="str">
        <f>+IFERROR((IFERROR(D32*D13,0)+IFERROR(E13*E32,0))/SUM(D13:E13),"")</f>
        <v/>
      </c>
      <c r="E33" s="129"/>
      <c r="F33" s="62"/>
    </row>
    <row r="34" spans="1:7" s="49" customFormat="1" ht="13.2" x14ac:dyDescent="0.25">
      <c r="A34" s="48"/>
      <c r="C34" s="90" t="s">
        <v>403</v>
      </c>
      <c r="D34" s="92" t="str">
        <f>+IFERROR(D31/D15,"")</f>
        <v/>
      </c>
      <c r="E34" s="93" t="str">
        <f>+IFERROR(E31/E15,"")</f>
        <v/>
      </c>
      <c r="F34" s="62"/>
    </row>
    <row r="35" spans="1:7" s="49" customFormat="1" thickBot="1" x14ac:dyDescent="0.3">
      <c r="A35" s="48"/>
      <c r="C35" s="91" t="s">
        <v>406</v>
      </c>
      <c r="D35" s="130" t="str">
        <f>+IFERROR((IFERROR(D34*D15,0)+IFERROR(E15*E34,0))/SUM(D15:E15),"")</f>
        <v/>
      </c>
      <c r="E35" s="131"/>
    </row>
    <row r="36" spans="1:7" s="49" customFormat="1" thickBot="1" x14ac:dyDescent="0.3">
      <c r="A36" s="48"/>
    </row>
    <row r="37" spans="1:7" s="49" customFormat="1" thickBot="1" x14ac:dyDescent="0.3">
      <c r="A37" s="48"/>
      <c r="C37" s="73" t="s">
        <v>380</v>
      </c>
      <c r="D37" s="71">
        <f>+D21/D23</f>
        <v>4.1494527472527469</v>
      </c>
      <c r="E37" s="72">
        <f>+E21/E23</f>
        <v>10.154003773584906</v>
      </c>
    </row>
    <row r="38" spans="1:7" x14ac:dyDescent="0.25">
      <c r="B38" s="49"/>
      <c r="C38" s="49"/>
      <c r="D38" s="49"/>
      <c r="E38" s="49"/>
      <c r="F38" s="49"/>
      <c r="G38" s="49"/>
    </row>
    <row r="39" spans="1:7" x14ac:dyDescent="0.25">
      <c r="C39" s="77" t="str">
        <f>+Example!C39</f>
        <v>Version 1.6</v>
      </c>
    </row>
    <row r="40" spans="1:7" x14ac:dyDescent="0.25">
      <c r="C40" s="78" t="s">
        <v>6</v>
      </c>
    </row>
    <row r="41" spans="1:7" x14ac:dyDescent="0.25">
      <c r="C41" s="77" t="str">
        <f>+Example!C41</f>
        <v>File Updated: 11/09/2015</v>
      </c>
    </row>
    <row r="42" spans="1:7" x14ac:dyDescent="0.25">
      <c r="C42" s="77" t="s">
        <v>7</v>
      </c>
    </row>
    <row r="43" spans="1:7" x14ac:dyDescent="0.25">
      <c r="C43" s="79">
        <f ca="1">TODAY()</f>
        <v>42318</v>
      </c>
    </row>
    <row r="44" spans="1:7" x14ac:dyDescent="0.25">
      <c r="C44" s="47"/>
    </row>
    <row r="45" spans="1:7" ht="14.4" x14ac:dyDescent="0.25">
      <c r="C45" s="64" t="s">
        <v>385</v>
      </c>
      <c r="D45" s="65"/>
      <c r="E45" s="65"/>
    </row>
    <row r="46" spans="1:7" x14ac:dyDescent="0.25">
      <c r="C46" s="132" t="s">
        <v>386</v>
      </c>
      <c r="D46" s="132"/>
      <c r="E46" s="132"/>
      <c r="F46" s="132"/>
    </row>
    <row r="47" spans="1:7" x14ac:dyDescent="0.25">
      <c r="C47" s="132"/>
      <c r="D47" s="132"/>
      <c r="E47" s="132"/>
      <c r="F47" s="132"/>
    </row>
    <row r="48" spans="1:7" x14ac:dyDescent="0.25">
      <c r="C48" s="132" t="s">
        <v>387</v>
      </c>
      <c r="D48" s="132"/>
      <c r="E48" s="132"/>
      <c r="F48" s="132"/>
    </row>
    <row r="49" spans="1:7" s="49" customFormat="1" x14ac:dyDescent="0.25">
      <c r="A49" s="48"/>
      <c r="B49" s="39"/>
      <c r="C49" s="97"/>
      <c r="D49" s="97"/>
      <c r="E49" s="97"/>
      <c r="F49" s="97"/>
      <c r="G49" s="39"/>
    </row>
    <row r="50" spans="1:7" s="109" customFormat="1" ht="13.2" x14ac:dyDescent="0.25">
      <c r="A50" s="108"/>
      <c r="B50" s="113"/>
      <c r="C50" s="114" t="s">
        <v>4</v>
      </c>
      <c r="D50" s="113"/>
    </row>
    <row r="51" spans="1:7" s="109" customFormat="1" ht="13.2" x14ac:dyDescent="0.25">
      <c r="A51" s="108"/>
      <c r="B51" s="113"/>
      <c r="C51" s="127" t="s">
        <v>0</v>
      </c>
      <c r="D51" s="127"/>
    </row>
    <row r="52" spans="1:7" s="109" customFormat="1" ht="13.2" x14ac:dyDescent="0.25">
      <c r="A52" s="108"/>
      <c r="B52" s="113"/>
      <c r="C52" s="113" t="s">
        <v>5</v>
      </c>
      <c r="D52" s="113" t="s">
        <v>378</v>
      </c>
    </row>
    <row r="53" spans="1:7" s="109" customFormat="1" ht="13.2" x14ac:dyDescent="0.25">
      <c r="A53" s="108"/>
      <c r="B53" s="113"/>
      <c r="C53" s="115">
        <f>+ROUND(C56*0.85,2)</f>
        <v>3.15</v>
      </c>
      <c r="D53" s="116">
        <f t="shared" ref="D53:D59" si="0">+MAX(0,$D$14*MIN($D$21-$D$23*MAX(C53,$D$25),$D$20)*(1-$D$30))</f>
        <v>0</v>
      </c>
      <c r="E53" s="110" t="str">
        <f>+IF(D53&gt;125000,"***","")</f>
        <v/>
      </c>
    </row>
    <row r="54" spans="1:7" s="109" customFormat="1" ht="13.2" x14ac:dyDescent="0.25">
      <c r="A54" s="108"/>
      <c r="B54" s="113"/>
      <c r="C54" s="115">
        <f>+ROUND(C56*0.9,2)</f>
        <v>3.33</v>
      </c>
      <c r="D54" s="116">
        <f t="shared" si="0"/>
        <v>0</v>
      </c>
      <c r="E54" s="110" t="str">
        <f>+IF(D54&gt;125000,"***","")</f>
        <v/>
      </c>
    </row>
    <row r="55" spans="1:7" s="109" customFormat="1" ht="13.2" x14ac:dyDescent="0.25">
      <c r="A55" s="108"/>
      <c r="B55" s="113"/>
      <c r="C55" s="115">
        <f>+ROUND(C56*0.95,2)</f>
        <v>3.52</v>
      </c>
      <c r="D55" s="116">
        <f t="shared" si="0"/>
        <v>0</v>
      </c>
      <c r="E55" s="110" t="str">
        <f t="shared" ref="E55:E59" si="1">+IF(D55&gt;125000,"***","")</f>
        <v/>
      </c>
    </row>
    <row r="56" spans="1:7" s="109" customFormat="1" ht="13.2" x14ac:dyDescent="0.25">
      <c r="A56" s="108"/>
      <c r="B56" s="113"/>
      <c r="C56" s="115">
        <f>+D24</f>
        <v>3.7</v>
      </c>
      <c r="D56" s="116">
        <f t="shared" si="0"/>
        <v>0</v>
      </c>
      <c r="E56" s="110" t="str">
        <f t="shared" si="1"/>
        <v/>
      </c>
    </row>
    <row r="57" spans="1:7" s="109" customFormat="1" ht="13.2" x14ac:dyDescent="0.25">
      <c r="A57" s="108"/>
      <c r="B57" s="113"/>
      <c r="C57" s="115">
        <f>+ROUND(C56*1.05,2)</f>
        <v>3.89</v>
      </c>
      <c r="D57" s="116">
        <f t="shared" si="0"/>
        <v>0</v>
      </c>
      <c r="E57" s="110" t="str">
        <f t="shared" si="1"/>
        <v/>
      </c>
    </row>
    <row r="58" spans="1:7" s="109" customFormat="1" ht="13.2" x14ac:dyDescent="0.25">
      <c r="A58" s="108"/>
      <c r="B58" s="113"/>
      <c r="C58" s="115">
        <f>+ROUND(C56*1.1,2)</f>
        <v>4.07</v>
      </c>
      <c r="D58" s="116">
        <f t="shared" si="0"/>
        <v>0</v>
      </c>
      <c r="E58" s="110" t="str">
        <f t="shared" si="1"/>
        <v/>
      </c>
    </row>
    <row r="59" spans="1:7" s="109" customFormat="1" ht="13.2" x14ac:dyDescent="0.25">
      <c r="A59" s="108"/>
      <c r="B59" s="113"/>
      <c r="C59" s="115">
        <f>+ROUND(C56*1.15,2)</f>
        <v>4.26</v>
      </c>
      <c r="D59" s="116">
        <f t="shared" si="0"/>
        <v>0</v>
      </c>
      <c r="E59" s="110" t="str">
        <f t="shared" si="1"/>
        <v/>
      </c>
    </row>
    <row r="60" spans="1:7" s="109" customFormat="1" ht="13.2" x14ac:dyDescent="0.25">
      <c r="A60" s="108"/>
      <c r="B60" s="113"/>
      <c r="C60" s="113"/>
      <c r="D60" s="113"/>
    </row>
    <row r="61" spans="1:7" s="109" customFormat="1" ht="13.2" x14ac:dyDescent="0.25">
      <c r="A61" s="108"/>
      <c r="B61" s="113"/>
      <c r="C61" s="127" t="s">
        <v>1</v>
      </c>
      <c r="D61" s="127"/>
    </row>
    <row r="62" spans="1:7" s="109" customFormat="1" ht="13.2" x14ac:dyDescent="0.25">
      <c r="A62" s="108"/>
      <c r="B62" s="113"/>
      <c r="C62" s="113" t="s">
        <v>5</v>
      </c>
      <c r="D62" s="113" t="s">
        <v>378</v>
      </c>
    </row>
    <row r="63" spans="1:7" s="109" customFormat="1" ht="13.2" x14ac:dyDescent="0.25">
      <c r="A63" s="108"/>
      <c r="B63" s="113"/>
      <c r="C63" s="115">
        <f>+ROUND(C66*0.85,2)</f>
        <v>8.59</v>
      </c>
      <c r="D63" s="116">
        <f t="shared" ref="D63:D69" si="2">+MAX(0,$E$14*MIN($E$21-$E$23*MAX(C63,$E$25),$E$20)*(1-$D$30))</f>
        <v>0</v>
      </c>
      <c r="E63" s="110" t="str">
        <f t="shared" ref="E63:E69" si="3">+IF(D63&gt;125000,"***","")</f>
        <v/>
      </c>
    </row>
    <row r="64" spans="1:7" s="109" customFormat="1" ht="13.2" x14ac:dyDescent="0.25">
      <c r="A64" s="108"/>
      <c r="B64" s="113"/>
      <c r="C64" s="115">
        <f>+ROUND(C66*0.9,2)</f>
        <v>9.09</v>
      </c>
      <c r="D64" s="116">
        <f t="shared" si="2"/>
        <v>0</v>
      </c>
      <c r="E64" s="110" t="str">
        <f t="shared" si="3"/>
        <v/>
      </c>
    </row>
    <row r="65" spans="1:7" s="109" customFormat="1" ht="13.2" x14ac:dyDescent="0.25">
      <c r="A65" s="108"/>
      <c r="B65" s="113"/>
      <c r="C65" s="115">
        <f>+ROUND(C66*0.95,2)</f>
        <v>9.6</v>
      </c>
      <c r="D65" s="116">
        <f t="shared" si="2"/>
        <v>0</v>
      </c>
      <c r="E65" s="110" t="str">
        <f t="shared" si="3"/>
        <v/>
      </c>
    </row>
    <row r="66" spans="1:7" s="109" customFormat="1" ht="13.2" x14ac:dyDescent="0.25">
      <c r="A66" s="108"/>
      <c r="B66" s="113"/>
      <c r="C66" s="115">
        <f>+E24</f>
        <v>10.1</v>
      </c>
      <c r="D66" s="116">
        <f t="shared" si="2"/>
        <v>0</v>
      </c>
      <c r="E66" s="110" t="str">
        <f t="shared" si="3"/>
        <v/>
      </c>
    </row>
    <row r="67" spans="1:7" s="109" customFormat="1" ht="13.2" x14ac:dyDescent="0.25">
      <c r="A67" s="108"/>
      <c r="B67" s="113"/>
      <c r="C67" s="115">
        <f>+ROUND(C66*1.05,2)</f>
        <v>10.61</v>
      </c>
      <c r="D67" s="116">
        <f t="shared" si="2"/>
        <v>0</v>
      </c>
      <c r="E67" s="110" t="str">
        <f t="shared" si="3"/>
        <v/>
      </c>
    </row>
    <row r="68" spans="1:7" s="109" customFormat="1" ht="13.2" x14ac:dyDescent="0.25">
      <c r="A68" s="108"/>
      <c r="B68" s="113"/>
      <c r="C68" s="115">
        <f>+ROUND(C66*1.1,2)</f>
        <v>11.11</v>
      </c>
      <c r="D68" s="116">
        <f t="shared" si="2"/>
        <v>0</v>
      </c>
      <c r="E68" s="110" t="str">
        <f t="shared" si="3"/>
        <v/>
      </c>
    </row>
    <row r="69" spans="1:7" s="112" customFormat="1" x14ac:dyDescent="0.25">
      <c r="A69" s="111"/>
      <c r="B69" s="113"/>
      <c r="C69" s="115">
        <f>+ROUND(C66*1.15,2)</f>
        <v>11.62</v>
      </c>
      <c r="D69" s="116">
        <f t="shared" si="2"/>
        <v>0</v>
      </c>
      <c r="E69" s="110" t="str">
        <f t="shared" si="3"/>
        <v/>
      </c>
      <c r="F69" s="109"/>
      <c r="G69" s="109"/>
    </row>
    <row r="70" spans="1:7" s="112" customFormat="1" x14ac:dyDescent="0.25">
      <c r="A70" s="111"/>
      <c r="B70" s="117"/>
      <c r="C70" s="118" t="str">
        <f>+IF(D$63&gt;125000,"***Limit on all federal payments per Individual: $125,000; per couple: $250,000","")</f>
        <v/>
      </c>
      <c r="D70" s="117"/>
    </row>
    <row r="71" spans="1:7" s="112" customFormat="1" x14ac:dyDescent="0.25">
      <c r="A71" s="111"/>
      <c r="B71" s="117"/>
      <c r="C71" s="127" t="s">
        <v>402</v>
      </c>
      <c r="D71" s="127"/>
    </row>
    <row r="72" spans="1:7" s="112" customFormat="1" x14ac:dyDescent="0.25">
      <c r="A72" s="111"/>
      <c r="B72" s="117"/>
      <c r="C72" s="113" t="s">
        <v>5</v>
      </c>
      <c r="D72" s="113" t="s">
        <v>378</v>
      </c>
    </row>
    <row r="73" spans="1:7" s="112" customFormat="1" x14ac:dyDescent="0.25">
      <c r="A73" s="111"/>
      <c r="B73" s="117"/>
      <c r="C73" s="115" t="str">
        <f>+CONCATENATE("Corn ",C53,"; Soybeans ",C63)</f>
        <v>Corn 3.15; Soybeans 8.59</v>
      </c>
      <c r="D73" s="116" t="str">
        <f>+IFERROR((D53+D63)/($D$13+$E$13),"")</f>
        <v/>
      </c>
    </row>
    <row r="74" spans="1:7" s="112" customFormat="1" x14ac:dyDescent="0.25">
      <c r="A74" s="111"/>
      <c r="B74" s="117"/>
      <c r="C74" s="115" t="str">
        <f t="shared" ref="C74:C79" si="4">+CONCATENATE("Corn ",C54,"; Soybeans ",C64)</f>
        <v>Corn 3.33; Soybeans 9.09</v>
      </c>
      <c r="D74" s="116" t="str">
        <f>+IFERROR((D54+D64)/($D$13+$E$13),"")</f>
        <v/>
      </c>
    </row>
    <row r="75" spans="1:7" s="112" customFormat="1" x14ac:dyDescent="0.25">
      <c r="A75" s="111"/>
      <c r="B75" s="117"/>
      <c r="C75" s="115" t="str">
        <f t="shared" si="4"/>
        <v>Corn 3.52; Soybeans 9.6</v>
      </c>
      <c r="D75" s="116" t="str">
        <f t="shared" ref="D75:D79" si="5">+IFERROR((D55+D65)/($D$13+$E$13),"")</f>
        <v/>
      </c>
    </row>
    <row r="76" spans="1:7" s="112" customFormat="1" x14ac:dyDescent="0.25">
      <c r="A76" s="111"/>
      <c r="B76" s="117"/>
      <c r="C76" s="115" t="str">
        <f t="shared" si="4"/>
        <v>Corn 3.7; Soybeans 10.1</v>
      </c>
      <c r="D76" s="116" t="str">
        <f t="shared" si="5"/>
        <v/>
      </c>
    </row>
    <row r="77" spans="1:7" s="112" customFormat="1" x14ac:dyDescent="0.25">
      <c r="A77" s="111"/>
      <c r="B77" s="117"/>
      <c r="C77" s="115" t="str">
        <f t="shared" si="4"/>
        <v>Corn 3.89; Soybeans 10.61</v>
      </c>
      <c r="D77" s="116" t="str">
        <f t="shared" si="5"/>
        <v/>
      </c>
    </row>
    <row r="78" spans="1:7" s="112" customFormat="1" x14ac:dyDescent="0.25">
      <c r="A78" s="111"/>
      <c r="B78" s="117"/>
      <c r="C78" s="115" t="str">
        <f t="shared" si="4"/>
        <v>Corn 4.07; Soybeans 11.11</v>
      </c>
      <c r="D78" s="116" t="str">
        <f t="shared" si="5"/>
        <v/>
      </c>
    </row>
    <row r="79" spans="1:7" s="112" customFormat="1" x14ac:dyDescent="0.25">
      <c r="A79" s="111"/>
      <c r="B79" s="117"/>
      <c r="C79" s="115" t="str">
        <f t="shared" si="4"/>
        <v>Corn 4.26; Soybeans 11.62</v>
      </c>
      <c r="D79" s="116" t="str">
        <f t="shared" si="5"/>
        <v/>
      </c>
    </row>
    <row r="80" spans="1:7" x14ac:dyDescent="0.25">
      <c r="B80" s="119"/>
      <c r="C80" s="119"/>
      <c r="D80" s="119"/>
    </row>
  </sheetData>
  <sheetProtection algorithmName="SHA-512" hashValue="uNkGOZhI4TJbHJAZzy0TqrkXafkn601ZfSwRMuIaA+9Qn1Q7MHubDVv+Lb8H7qUrPjVrUHxa9WspkE+lbni8MA==" saltValue="jHQDdCVFcOI7A+KdqC7ADg==" spinCount="100000" sheet="1" objects="1" scenarios="1"/>
  <mergeCells count="7">
    <mergeCell ref="C71:D71"/>
    <mergeCell ref="D33:E33"/>
    <mergeCell ref="D35:E35"/>
    <mergeCell ref="C46:F47"/>
    <mergeCell ref="C48:F48"/>
    <mergeCell ref="C51:D51"/>
    <mergeCell ref="C61:D61"/>
  </mergeCells>
  <dataValidations count="1">
    <dataValidation type="list" allowBlank="1" showInputMessage="1" showErrorMessage="1" sqref="D10">
      <formula1>Counties</formula1>
    </dataValidation>
  </dataValidations>
  <hyperlinks>
    <hyperlink ref="P17" r:id="rId1"/>
    <hyperlink ref="C3" r:id="rId2" display="http://www.extension.iastate.edu/agdm/crops/pdf/a3-29.pdf"/>
    <hyperlink ref="C3:E3" r:id="rId3" display="See Information File A1-32, New Safety Net: PLC, ARC-CO, ARC-IC for more information."/>
    <hyperlink ref="C40" r:id="rId4"/>
  </hyperlinks>
  <pageMargins left="0.7" right="0.7" top="0.75" bottom="0.75" header="0.3" footer="0.3"/>
  <pageSetup scale="81" orientation="landscape" r:id="rId5"/>
  <headerFooter>
    <oddHeader>&amp;LIowa State University Extension and Outreach&amp;RAg Decision Maker File A1-32</oddHeader>
    <oddFooter>&amp;Lhttp://www.extension.iastate.edu/agdm/crops/html/a1-32.html</oddFooter>
  </headerFooter>
  <rowBreaks count="1" manualBreakCount="1">
    <brk id="48" min="2" max="10" man="1"/>
  </rowBreaks>
  <colBreaks count="1" manualBreakCount="1">
    <brk id="7" max="44" man="1"/>
  </colBreaks>
  <drawing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4"/>
  <sheetViews>
    <sheetView topLeftCell="A55" workbookViewId="0">
      <selection activeCell="P74" sqref="P74"/>
    </sheetView>
  </sheetViews>
  <sheetFormatPr defaultRowHeight="14.4" x14ac:dyDescent="0.3"/>
  <cols>
    <col min="3" max="3" width="17" bestFit="1" customWidth="1"/>
    <col min="12" max="12" width="9.6640625" bestFit="1" customWidth="1"/>
  </cols>
  <sheetData>
    <row r="1" spans="1:17" s="8" customFormat="1" x14ac:dyDescent="0.3">
      <c r="A1" s="2" t="s">
        <v>11</v>
      </c>
      <c r="B1" s="3"/>
      <c r="C1" s="3"/>
      <c r="D1" s="4"/>
      <c r="E1" s="3"/>
      <c r="F1" s="4"/>
      <c r="G1" s="4"/>
      <c r="H1" s="5"/>
      <c r="I1" s="5"/>
      <c r="J1" s="5"/>
      <c r="K1" s="6" t="s">
        <v>12</v>
      </c>
      <c r="L1" s="7">
        <v>42094</v>
      </c>
    </row>
    <row r="2" spans="1:17" s="8" customFormat="1" ht="15" thickBot="1" x14ac:dyDescent="0.35">
      <c r="A2" s="2" t="s">
        <v>13</v>
      </c>
      <c r="B2" s="3"/>
      <c r="C2" s="3"/>
      <c r="D2" s="4"/>
      <c r="E2" s="3"/>
      <c r="F2" s="4"/>
      <c r="G2" s="4"/>
      <c r="H2" s="5"/>
      <c r="I2" s="5"/>
      <c r="J2" s="5"/>
      <c r="K2" s="9"/>
      <c r="L2" s="10"/>
    </row>
    <row r="3" spans="1:17" s="8" customFormat="1" ht="28.2" thickBot="1" x14ac:dyDescent="0.35">
      <c r="A3" s="11" t="s">
        <v>14</v>
      </c>
      <c r="B3" s="12" t="s">
        <v>15</v>
      </c>
      <c r="C3" s="12" t="s">
        <v>16</v>
      </c>
      <c r="D3" s="12" t="s">
        <v>17</v>
      </c>
      <c r="E3" s="12" t="s">
        <v>18</v>
      </c>
      <c r="F3" s="12" t="s">
        <v>19</v>
      </c>
      <c r="G3" s="12" t="s">
        <v>20</v>
      </c>
      <c r="H3" s="13" t="s">
        <v>21</v>
      </c>
      <c r="I3" s="13" t="s">
        <v>22</v>
      </c>
      <c r="J3" s="13" t="s">
        <v>23</v>
      </c>
      <c r="K3" s="13" t="s">
        <v>24</v>
      </c>
      <c r="L3" s="14" t="s">
        <v>25</v>
      </c>
      <c r="M3" s="8" t="s">
        <v>410</v>
      </c>
      <c r="N3" s="8" t="s">
        <v>239</v>
      </c>
      <c r="O3" t="s">
        <v>365</v>
      </c>
    </row>
    <row r="4" spans="1:17" s="8" customFormat="1" x14ac:dyDescent="0.3">
      <c r="A4" s="15" t="s">
        <v>26</v>
      </c>
      <c r="B4" s="16" t="s">
        <v>27</v>
      </c>
      <c r="C4" s="16" t="s">
        <v>28</v>
      </c>
      <c r="D4" s="17" t="s">
        <v>31</v>
      </c>
      <c r="E4" s="18" t="s">
        <v>0</v>
      </c>
      <c r="F4" s="17" t="s">
        <v>29</v>
      </c>
      <c r="G4" s="17" t="s">
        <v>30</v>
      </c>
      <c r="H4" s="19">
        <v>181</v>
      </c>
      <c r="I4" s="19">
        <v>139</v>
      </c>
      <c r="J4" s="19">
        <v>153</v>
      </c>
      <c r="K4" s="19">
        <v>110</v>
      </c>
      <c r="L4" s="19">
        <v>136</v>
      </c>
      <c r="M4" s="19">
        <v>143</v>
      </c>
      <c r="N4" s="8">
        <v>143</v>
      </c>
      <c r="O4">
        <v>1</v>
      </c>
      <c r="P4" s="8" t="str">
        <f>+IF(C4=corn14!J2,"ok",1)</f>
        <v>ok</v>
      </c>
      <c r="Q4" s="8">
        <f>+O4-corn14!K2</f>
        <v>0</v>
      </c>
    </row>
    <row r="5" spans="1:17" s="8" customFormat="1" x14ac:dyDescent="0.3">
      <c r="A5" s="15" t="s">
        <v>33</v>
      </c>
      <c r="B5" s="16" t="s">
        <v>27</v>
      </c>
      <c r="C5" s="16" t="s">
        <v>34</v>
      </c>
      <c r="D5" s="17" t="s">
        <v>31</v>
      </c>
      <c r="E5" s="18" t="s">
        <v>0</v>
      </c>
      <c r="F5" s="17" t="s">
        <v>29</v>
      </c>
      <c r="G5" s="17" t="s">
        <v>30</v>
      </c>
      <c r="H5" s="19">
        <v>169</v>
      </c>
      <c r="I5" s="19">
        <v>139</v>
      </c>
      <c r="J5" s="19">
        <v>152</v>
      </c>
      <c r="K5" s="19">
        <v>108</v>
      </c>
      <c r="L5" s="19">
        <v>146</v>
      </c>
      <c r="M5" s="19">
        <v>146</v>
      </c>
      <c r="N5" s="8">
        <v>146</v>
      </c>
      <c r="O5">
        <v>3</v>
      </c>
      <c r="P5" s="8" t="str">
        <f>+IF(C5=corn14!J3,"ok",1)</f>
        <v>ok</v>
      </c>
      <c r="Q5" s="8">
        <f>+O5-corn14!K3</f>
        <v>0</v>
      </c>
    </row>
    <row r="6" spans="1:17" s="8" customFormat="1" x14ac:dyDescent="0.3">
      <c r="A6" s="15" t="s">
        <v>35</v>
      </c>
      <c r="B6" s="16" t="s">
        <v>27</v>
      </c>
      <c r="C6" s="16" t="s">
        <v>36</v>
      </c>
      <c r="D6" s="17" t="s">
        <v>31</v>
      </c>
      <c r="E6" s="18" t="s">
        <v>0</v>
      </c>
      <c r="F6" s="17" t="s">
        <v>29</v>
      </c>
      <c r="G6" s="17" t="s">
        <v>30</v>
      </c>
      <c r="H6" s="19">
        <v>180</v>
      </c>
      <c r="I6" s="19">
        <v>176</v>
      </c>
      <c r="J6" s="19">
        <v>173</v>
      </c>
      <c r="K6" s="19">
        <v>146</v>
      </c>
      <c r="L6" s="19">
        <v>151</v>
      </c>
      <c r="M6" s="19">
        <v>167</v>
      </c>
      <c r="N6" s="8">
        <v>167</v>
      </c>
      <c r="O6">
        <v>5</v>
      </c>
      <c r="P6" s="8" t="str">
        <f>+IF(C6=corn14!J4,"ok",1)</f>
        <v>ok</v>
      </c>
      <c r="Q6" s="8">
        <f>+O6-corn14!K4</f>
        <v>0</v>
      </c>
    </row>
    <row r="7" spans="1:17" s="8" customFormat="1" x14ac:dyDescent="0.3">
      <c r="A7" s="15" t="s">
        <v>37</v>
      </c>
      <c r="B7" s="16" t="s">
        <v>27</v>
      </c>
      <c r="C7" s="16" t="s">
        <v>38</v>
      </c>
      <c r="D7" s="17" t="s">
        <v>31</v>
      </c>
      <c r="E7" s="18" t="s">
        <v>0</v>
      </c>
      <c r="F7" s="17" t="s">
        <v>29</v>
      </c>
      <c r="G7" s="17" t="s">
        <v>30</v>
      </c>
      <c r="H7" s="19">
        <v>154</v>
      </c>
      <c r="I7" s="19">
        <v>97</v>
      </c>
      <c r="J7" s="19">
        <v>117</v>
      </c>
      <c r="K7" s="19">
        <v>97</v>
      </c>
      <c r="L7" s="19">
        <v>107</v>
      </c>
      <c r="M7" s="19">
        <v>107</v>
      </c>
      <c r="N7" s="8">
        <v>107</v>
      </c>
      <c r="O7">
        <v>7</v>
      </c>
      <c r="P7" s="8" t="str">
        <f>+IF(C7=corn14!J5,"ok",1)</f>
        <v>ok</v>
      </c>
      <c r="Q7" s="8">
        <f>+O7-corn14!K5</f>
        <v>0</v>
      </c>
    </row>
    <row r="8" spans="1:17" s="8" customFormat="1" x14ac:dyDescent="0.3">
      <c r="A8" s="15" t="s">
        <v>39</v>
      </c>
      <c r="B8" s="16" t="s">
        <v>27</v>
      </c>
      <c r="C8" s="16" t="s">
        <v>40</v>
      </c>
      <c r="D8" s="17" t="s">
        <v>31</v>
      </c>
      <c r="E8" s="18" t="s">
        <v>0</v>
      </c>
      <c r="F8" s="17" t="s">
        <v>29</v>
      </c>
      <c r="G8" s="17" t="s">
        <v>30</v>
      </c>
      <c r="H8" s="19">
        <v>191</v>
      </c>
      <c r="I8" s="19">
        <v>160</v>
      </c>
      <c r="J8" s="19">
        <v>177</v>
      </c>
      <c r="K8" s="19">
        <v>115</v>
      </c>
      <c r="L8" s="19">
        <v>156</v>
      </c>
      <c r="M8" s="19">
        <v>164</v>
      </c>
      <c r="N8" s="8">
        <v>164</v>
      </c>
      <c r="O8">
        <v>9</v>
      </c>
      <c r="P8" s="8" t="str">
        <f>+IF(C8=corn14!J6,"ok",1)</f>
        <v>ok</v>
      </c>
      <c r="Q8" s="8">
        <f>+O8-corn14!K6</f>
        <v>0</v>
      </c>
    </row>
    <row r="9" spans="1:17" s="8" customFormat="1" x14ac:dyDescent="0.3">
      <c r="A9" s="15" t="s">
        <v>41</v>
      </c>
      <c r="B9" s="16" t="s">
        <v>27</v>
      </c>
      <c r="C9" s="16" t="s">
        <v>42</v>
      </c>
      <c r="D9" s="17" t="s">
        <v>31</v>
      </c>
      <c r="E9" s="18" t="s">
        <v>0</v>
      </c>
      <c r="F9" s="17" t="s">
        <v>29</v>
      </c>
      <c r="G9" s="17" t="s">
        <v>30</v>
      </c>
      <c r="H9" s="19">
        <v>186</v>
      </c>
      <c r="I9" s="19">
        <v>179</v>
      </c>
      <c r="J9" s="19">
        <v>157</v>
      </c>
      <c r="K9" s="19">
        <v>127</v>
      </c>
      <c r="L9" s="19">
        <v>162</v>
      </c>
      <c r="M9" s="19">
        <v>166</v>
      </c>
      <c r="N9" s="8">
        <v>166</v>
      </c>
      <c r="O9">
        <v>11</v>
      </c>
      <c r="P9" s="8" t="str">
        <f>+IF(C9=corn14!J7,"ok",1)</f>
        <v>ok</v>
      </c>
      <c r="Q9" s="8">
        <f>+O9-corn14!K7</f>
        <v>0</v>
      </c>
    </row>
    <row r="10" spans="1:17" s="8" customFormat="1" x14ac:dyDescent="0.3">
      <c r="A10" s="15" t="s">
        <v>43</v>
      </c>
      <c r="B10" s="16" t="s">
        <v>27</v>
      </c>
      <c r="C10" s="16" t="s">
        <v>44</v>
      </c>
      <c r="D10" s="17" t="s">
        <v>31</v>
      </c>
      <c r="E10" s="18" t="s">
        <v>0</v>
      </c>
      <c r="F10" s="17" t="s">
        <v>29</v>
      </c>
      <c r="G10" s="17" t="s">
        <v>30</v>
      </c>
      <c r="H10" s="19">
        <v>173</v>
      </c>
      <c r="I10" s="19">
        <v>170</v>
      </c>
      <c r="J10" s="19">
        <v>186</v>
      </c>
      <c r="K10" s="19">
        <v>125</v>
      </c>
      <c r="L10" s="19">
        <v>165</v>
      </c>
      <c r="M10" s="19">
        <v>169</v>
      </c>
      <c r="N10" s="8">
        <v>169</v>
      </c>
      <c r="O10">
        <v>13</v>
      </c>
      <c r="P10" s="8" t="str">
        <f>+IF(C10=corn14!J8,"ok",1)</f>
        <v>ok</v>
      </c>
      <c r="Q10" s="8">
        <f>+O10-corn14!K8</f>
        <v>0</v>
      </c>
    </row>
    <row r="11" spans="1:17" s="8" customFormat="1" x14ac:dyDescent="0.3">
      <c r="A11" s="15" t="s">
        <v>45</v>
      </c>
      <c r="B11" s="16" t="s">
        <v>27</v>
      </c>
      <c r="C11" s="16" t="s">
        <v>46</v>
      </c>
      <c r="D11" s="17" t="s">
        <v>31</v>
      </c>
      <c r="E11" s="18" t="s">
        <v>0</v>
      </c>
      <c r="F11" s="17" t="s">
        <v>29</v>
      </c>
      <c r="G11" s="17" t="s">
        <v>30</v>
      </c>
      <c r="H11" s="19">
        <v>184</v>
      </c>
      <c r="I11" s="19">
        <v>162</v>
      </c>
      <c r="J11" s="19">
        <v>182</v>
      </c>
      <c r="K11" s="19">
        <v>147</v>
      </c>
      <c r="L11" s="19">
        <v>154</v>
      </c>
      <c r="M11" s="19">
        <v>166</v>
      </c>
      <c r="N11" s="8">
        <v>166</v>
      </c>
      <c r="O11">
        <v>15</v>
      </c>
      <c r="P11" s="8" t="str">
        <f>+IF(C11=corn14!J9,"ok",1)</f>
        <v>ok</v>
      </c>
      <c r="Q11" s="8">
        <f>+O11-corn14!K9</f>
        <v>0</v>
      </c>
    </row>
    <row r="12" spans="1:17" s="8" customFormat="1" x14ac:dyDescent="0.3">
      <c r="A12" s="15" t="s">
        <v>47</v>
      </c>
      <c r="B12" s="16" t="s">
        <v>27</v>
      </c>
      <c r="C12" s="16" t="s">
        <v>48</v>
      </c>
      <c r="D12" s="17" t="s">
        <v>31</v>
      </c>
      <c r="E12" s="18" t="s">
        <v>0</v>
      </c>
      <c r="F12" s="17" t="s">
        <v>29</v>
      </c>
      <c r="G12" s="17" t="s">
        <v>30</v>
      </c>
      <c r="H12" s="19">
        <v>190</v>
      </c>
      <c r="I12" s="19">
        <v>175</v>
      </c>
      <c r="J12" s="19">
        <v>196</v>
      </c>
      <c r="K12" s="19">
        <v>131</v>
      </c>
      <c r="L12" s="19">
        <v>173</v>
      </c>
      <c r="M12" s="19">
        <v>179</v>
      </c>
      <c r="N12" s="8">
        <v>179</v>
      </c>
      <c r="O12">
        <v>17</v>
      </c>
      <c r="P12" s="8" t="str">
        <f>+IF(C12=corn14!J10,"ok",1)</f>
        <v>ok</v>
      </c>
      <c r="Q12" s="8">
        <f>+O12-corn14!K10</f>
        <v>0</v>
      </c>
    </row>
    <row r="13" spans="1:17" s="8" customFormat="1" x14ac:dyDescent="0.3">
      <c r="A13" s="15" t="s">
        <v>49</v>
      </c>
      <c r="B13" s="16" t="s">
        <v>27</v>
      </c>
      <c r="C13" s="16" t="s">
        <v>50</v>
      </c>
      <c r="D13" s="17" t="s">
        <v>31</v>
      </c>
      <c r="E13" s="18" t="s">
        <v>0</v>
      </c>
      <c r="F13" s="17" t="s">
        <v>29</v>
      </c>
      <c r="G13" s="17" t="s">
        <v>30</v>
      </c>
      <c r="H13" s="19">
        <v>171</v>
      </c>
      <c r="I13" s="19">
        <v>167</v>
      </c>
      <c r="J13" s="19">
        <v>187</v>
      </c>
      <c r="K13" s="19">
        <v>138</v>
      </c>
      <c r="L13" s="19">
        <v>168</v>
      </c>
      <c r="M13" s="19">
        <v>169</v>
      </c>
      <c r="N13" s="8">
        <v>169</v>
      </c>
      <c r="O13">
        <v>19</v>
      </c>
      <c r="P13" s="8" t="str">
        <f>+IF(C13=corn14!J11,"ok",1)</f>
        <v>ok</v>
      </c>
      <c r="Q13" s="8">
        <f>+O13-corn14!K11</f>
        <v>0</v>
      </c>
    </row>
    <row r="14" spans="1:17" s="8" customFormat="1" x14ac:dyDescent="0.3">
      <c r="A14" s="15" t="s">
        <v>51</v>
      </c>
      <c r="B14" s="16" t="s">
        <v>27</v>
      </c>
      <c r="C14" s="16" t="s">
        <v>52</v>
      </c>
      <c r="D14" s="17" t="s">
        <v>31</v>
      </c>
      <c r="E14" s="18" t="s">
        <v>0</v>
      </c>
      <c r="F14" s="17" t="s">
        <v>29</v>
      </c>
      <c r="G14" s="17" t="s">
        <v>30</v>
      </c>
      <c r="H14" s="19">
        <v>192</v>
      </c>
      <c r="I14" s="19">
        <v>178</v>
      </c>
      <c r="J14" s="19">
        <v>180</v>
      </c>
      <c r="K14" s="19">
        <v>146</v>
      </c>
      <c r="L14" s="19">
        <v>157</v>
      </c>
      <c r="M14" s="19">
        <v>172</v>
      </c>
      <c r="N14" s="8">
        <v>172</v>
      </c>
      <c r="O14">
        <v>21</v>
      </c>
      <c r="P14" s="8" t="str">
        <f>+IF(C14=corn14!J12,"ok",1)</f>
        <v>ok</v>
      </c>
      <c r="Q14" s="8">
        <f>+O14-corn14!K12</f>
        <v>0</v>
      </c>
    </row>
    <row r="15" spans="1:17" s="8" customFormat="1" x14ac:dyDescent="0.3">
      <c r="A15" s="15" t="s">
        <v>53</v>
      </c>
      <c r="B15" s="16" t="s">
        <v>27</v>
      </c>
      <c r="C15" s="16" t="s">
        <v>54</v>
      </c>
      <c r="D15" s="17" t="s">
        <v>31</v>
      </c>
      <c r="E15" s="18" t="s">
        <v>0</v>
      </c>
      <c r="F15" s="17" t="s">
        <v>29</v>
      </c>
      <c r="G15" s="17" t="s">
        <v>30</v>
      </c>
      <c r="H15" s="19">
        <v>183</v>
      </c>
      <c r="I15" s="19">
        <v>180</v>
      </c>
      <c r="J15" s="19">
        <v>187</v>
      </c>
      <c r="K15" s="19">
        <v>120</v>
      </c>
      <c r="L15" s="19">
        <v>179</v>
      </c>
      <c r="M15" s="19">
        <v>181</v>
      </c>
      <c r="N15" s="8">
        <v>181</v>
      </c>
      <c r="O15">
        <v>23</v>
      </c>
      <c r="P15" s="8" t="str">
        <f>+IF(C15=corn14!J13,"ok",1)</f>
        <v>ok</v>
      </c>
      <c r="Q15" s="8">
        <f>+O15-corn14!K13</f>
        <v>0</v>
      </c>
    </row>
    <row r="16" spans="1:17" s="8" customFormat="1" x14ac:dyDescent="0.3">
      <c r="A16" s="15" t="s">
        <v>55</v>
      </c>
      <c r="B16" s="16" t="s">
        <v>27</v>
      </c>
      <c r="C16" s="16" t="s">
        <v>56</v>
      </c>
      <c r="D16" s="17" t="s">
        <v>31</v>
      </c>
      <c r="E16" s="18" t="s">
        <v>0</v>
      </c>
      <c r="F16" s="17" t="s">
        <v>29</v>
      </c>
      <c r="G16" s="17" t="s">
        <v>30</v>
      </c>
      <c r="H16" s="19">
        <v>168</v>
      </c>
      <c r="I16" s="19">
        <v>173</v>
      </c>
      <c r="J16" s="19">
        <v>182</v>
      </c>
      <c r="K16" s="19">
        <v>132</v>
      </c>
      <c r="L16" s="19">
        <v>130</v>
      </c>
      <c r="M16" s="19">
        <v>158</v>
      </c>
      <c r="N16" s="8">
        <v>158</v>
      </c>
      <c r="O16">
        <v>25</v>
      </c>
      <c r="P16" s="8" t="str">
        <f>+IF(C16=corn14!J14,"ok",1)</f>
        <v>ok</v>
      </c>
      <c r="Q16" s="8">
        <f>+O16-corn14!K14</f>
        <v>0</v>
      </c>
    </row>
    <row r="17" spans="1:17" s="8" customFormat="1" x14ac:dyDescent="0.3">
      <c r="A17" s="15" t="s">
        <v>57</v>
      </c>
      <c r="B17" s="16" t="s">
        <v>27</v>
      </c>
      <c r="C17" s="16" t="s">
        <v>58</v>
      </c>
      <c r="D17" s="17" t="s">
        <v>31</v>
      </c>
      <c r="E17" s="18" t="s">
        <v>0</v>
      </c>
      <c r="F17" s="17" t="s">
        <v>29</v>
      </c>
      <c r="G17" s="17" t="s">
        <v>30</v>
      </c>
      <c r="H17" s="19">
        <v>201</v>
      </c>
      <c r="I17" s="19">
        <v>182</v>
      </c>
      <c r="J17" s="19">
        <v>180</v>
      </c>
      <c r="K17" s="19">
        <v>122</v>
      </c>
      <c r="L17" s="19">
        <v>130</v>
      </c>
      <c r="M17" s="19">
        <v>164</v>
      </c>
      <c r="N17" s="8">
        <v>164</v>
      </c>
      <c r="O17">
        <v>27</v>
      </c>
      <c r="P17" s="8" t="str">
        <f>+IF(C17=corn14!J15,"ok",1)</f>
        <v>ok</v>
      </c>
      <c r="Q17" s="8">
        <f>+O17-corn14!K15</f>
        <v>0</v>
      </c>
    </row>
    <row r="18" spans="1:17" s="8" customFormat="1" x14ac:dyDescent="0.3">
      <c r="A18" s="15" t="s">
        <v>59</v>
      </c>
      <c r="B18" s="16" t="s">
        <v>27</v>
      </c>
      <c r="C18" s="16" t="s">
        <v>60</v>
      </c>
      <c r="D18" s="17" t="s">
        <v>31</v>
      </c>
      <c r="E18" s="18" t="s">
        <v>0</v>
      </c>
      <c r="F18" s="17" t="s">
        <v>29</v>
      </c>
      <c r="G18" s="17" t="s">
        <v>30</v>
      </c>
      <c r="H18" s="19">
        <v>184</v>
      </c>
      <c r="I18" s="19">
        <v>155</v>
      </c>
      <c r="J18" s="19">
        <v>175</v>
      </c>
      <c r="K18" s="19">
        <v>116</v>
      </c>
      <c r="L18" s="19">
        <v>155</v>
      </c>
      <c r="M18" s="19">
        <v>162</v>
      </c>
      <c r="N18" s="8">
        <v>162</v>
      </c>
      <c r="O18">
        <v>29</v>
      </c>
      <c r="P18" s="8" t="str">
        <f>+IF(C18=corn14!J16,"ok",1)</f>
        <v>ok</v>
      </c>
      <c r="Q18" s="8">
        <f>+O18-corn14!K16</f>
        <v>0</v>
      </c>
    </row>
    <row r="19" spans="1:17" s="8" customFormat="1" x14ac:dyDescent="0.3">
      <c r="A19" s="15" t="s">
        <v>61</v>
      </c>
      <c r="B19" s="16" t="s">
        <v>27</v>
      </c>
      <c r="C19" s="16" t="s">
        <v>62</v>
      </c>
      <c r="D19" s="17" t="s">
        <v>31</v>
      </c>
      <c r="E19" s="18" t="s">
        <v>0</v>
      </c>
      <c r="F19" s="17" t="s">
        <v>29</v>
      </c>
      <c r="G19" s="17" t="s">
        <v>30</v>
      </c>
      <c r="H19" s="19">
        <v>193</v>
      </c>
      <c r="I19" s="19">
        <v>174</v>
      </c>
      <c r="J19" s="19">
        <v>185</v>
      </c>
      <c r="K19" s="19">
        <v>158</v>
      </c>
      <c r="L19" s="19">
        <v>168</v>
      </c>
      <c r="M19" s="19">
        <v>176</v>
      </c>
      <c r="N19" s="8">
        <v>176</v>
      </c>
      <c r="O19">
        <v>31</v>
      </c>
      <c r="P19" s="8" t="str">
        <f>+IF(C19=corn14!J17,"ok",1)</f>
        <v>ok</v>
      </c>
      <c r="Q19" s="8">
        <f>+O19-corn14!K17</f>
        <v>0</v>
      </c>
    </row>
    <row r="20" spans="1:17" s="8" customFormat="1" x14ac:dyDescent="0.3">
      <c r="A20" s="15" t="s">
        <v>63</v>
      </c>
      <c r="B20" s="16" t="s">
        <v>27</v>
      </c>
      <c r="C20" s="16" t="s">
        <v>64</v>
      </c>
      <c r="D20" s="17" t="s">
        <v>31</v>
      </c>
      <c r="E20" s="18" t="s">
        <v>0</v>
      </c>
      <c r="F20" s="17" t="s">
        <v>29</v>
      </c>
      <c r="G20" s="17" t="s">
        <v>30</v>
      </c>
      <c r="H20" s="19">
        <v>171</v>
      </c>
      <c r="I20" s="19">
        <v>173</v>
      </c>
      <c r="J20" s="19">
        <v>169</v>
      </c>
      <c r="K20" s="19">
        <v>123</v>
      </c>
      <c r="L20" s="19">
        <v>161</v>
      </c>
      <c r="M20" s="19">
        <v>167</v>
      </c>
      <c r="N20" s="8">
        <v>167</v>
      </c>
      <c r="O20">
        <v>33</v>
      </c>
      <c r="P20" s="8" t="str">
        <f>+IF(C20=corn14!J18,"ok",1)</f>
        <v>ok</v>
      </c>
      <c r="Q20" s="8">
        <f>+O20-corn14!K18</f>
        <v>0</v>
      </c>
    </row>
    <row r="21" spans="1:17" s="8" customFormat="1" x14ac:dyDescent="0.3">
      <c r="A21" s="15" t="s">
        <v>65</v>
      </c>
      <c r="B21" s="16" t="s">
        <v>27</v>
      </c>
      <c r="C21" s="16" t="s">
        <v>66</v>
      </c>
      <c r="D21" s="17" t="s">
        <v>31</v>
      </c>
      <c r="E21" s="18" t="s">
        <v>0</v>
      </c>
      <c r="F21" s="17" t="s">
        <v>29</v>
      </c>
      <c r="G21" s="17" t="s">
        <v>30</v>
      </c>
      <c r="H21" s="19">
        <v>203</v>
      </c>
      <c r="I21" s="19">
        <v>187</v>
      </c>
      <c r="J21" s="19">
        <v>177</v>
      </c>
      <c r="K21" s="19">
        <v>154</v>
      </c>
      <c r="L21" s="19">
        <v>179</v>
      </c>
      <c r="M21" s="19">
        <v>181</v>
      </c>
      <c r="N21" s="8">
        <v>181</v>
      </c>
      <c r="O21">
        <v>35</v>
      </c>
      <c r="P21" s="8" t="str">
        <f>+IF(C21=corn14!J19,"ok",1)</f>
        <v>ok</v>
      </c>
      <c r="Q21" s="8">
        <f>+O21-corn14!K19</f>
        <v>0</v>
      </c>
    </row>
    <row r="22" spans="1:17" s="8" customFormat="1" x14ac:dyDescent="0.3">
      <c r="A22" s="15" t="s">
        <v>67</v>
      </c>
      <c r="B22" s="16" t="s">
        <v>27</v>
      </c>
      <c r="C22" s="16" t="s">
        <v>68</v>
      </c>
      <c r="D22" s="17" t="s">
        <v>31</v>
      </c>
      <c r="E22" s="18" t="s">
        <v>0</v>
      </c>
      <c r="F22" s="17" t="s">
        <v>29</v>
      </c>
      <c r="G22" s="17" t="s">
        <v>30</v>
      </c>
      <c r="H22" s="19">
        <v>166</v>
      </c>
      <c r="I22" s="19">
        <v>182</v>
      </c>
      <c r="J22" s="19">
        <v>189</v>
      </c>
      <c r="K22" s="19">
        <v>118</v>
      </c>
      <c r="L22" s="19">
        <v>166</v>
      </c>
      <c r="M22" s="19">
        <v>171</v>
      </c>
      <c r="N22" s="8">
        <v>171</v>
      </c>
      <c r="O22">
        <v>37</v>
      </c>
      <c r="P22" s="8" t="str">
        <f>+IF(C22=corn14!J20,"ok",1)</f>
        <v>ok</v>
      </c>
      <c r="Q22" s="8">
        <f>+O22-corn14!K20</f>
        <v>0</v>
      </c>
    </row>
    <row r="23" spans="1:17" s="8" customFormat="1" x14ac:dyDescent="0.3">
      <c r="A23" s="15" t="s">
        <v>69</v>
      </c>
      <c r="B23" s="16" t="s">
        <v>27</v>
      </c>
      <c r="C23" s="16" t="s">
        <v>70</v>
      </c>
      <c r="D23" s="17" t="s">
        <v>31</v>
      </c>
      <c r="E23" s="18" t="s">
        <v>0</v>
      </c>
      <c r="F23" s="17" t="s">
        <v>29</v>
      </c>
      <c r="G23" s="17" t="s">
        <v>30</v>
      </c>
      <c r="H23" s="19">
        <v>137</v>
      </c>
      <c r="I23" s="19">
        <v>92</v>
      </c>
      <c r="J23" s="19">
        <v>106</v>
      </c>
      <c r="K23" s="19">
        <v>92</v>
      </c>
      <c r="L23" s="19">
        <v>122</v>
      </c>
      <c r="M23" s="19">
        <v>107</v>
      </c>
      <c r="N23" s="8">
        <v>107</v>
      </c>
      <c r="O23">
        <v>39</v>
      </c>
      <c r="P23" s="8" t="str">
        <f>+IF(C23=corn14!J21,"ok",1)</f>
        <v>ok</v>
      </c>
      <c r="Q23" s="8">
        <f>+O23-corn14!K21</f>
        <v>0</v>
      </c>
    </row>
    <row r="24" spans="1:17" s="8" customFormat="1" x14ac:dyDescent="0.3">
      <c r="A24" s="15" t="s">
        <v>71</v>
      </c>
      <c r="B24" s="16" t="s">
        <v>27</v>
      </c>
      <c r="C24" s="16" t="s">
        <v>72</v>
      </c>
      <c r="D24" s="17" t="s">
        <v>31</v>
      </c>
      <c r="E24" s="18" t="s">
        <v>0</v>
      </c>
      <c r="F24" s="17" t="s">
        <v>29</v>
      </c>
      <c r="G24" s="17" t="s">
        <v>30</v>
      </c>
      <c r="H24" s="19">
        <v>185</v>
      </c>
      <c r="I24" s="19">
        <v>178</v>
      </c>
      <c r="J24" s="19">
        <v>185</v>
      </c>
      <c r="K24" s="19">
        <v>169</v>
      </c>
      <c r="L24" s="19">
        <v>165</v>
      </c>
      <c r="M24" s="19">
        <v>177</v>
      </c>
      <c r="N24" s="8">
        <v>177</v>
      </c>
      <c r="O24">
        <v>41</v>
      </c>
      <c r="P24" s="8" t="str">
        <f>+IF(C24=corn14!J22,"ok",1)</f>
        <v>ok</v>
      </c>
      <c r="Q24" s="8">
        <f>+O24-corn14!K22</f>
        <v>0</v>
      </c>
    </row>
    <row r="25" spans="1:17" s="8" customFormat="1" x14ac:dyDescent="0.3">
      <c r="A25" s="15" t="s">
        <v>73</v>
      </c>
      <c r="B25" s="16" t="s">
        <v>27</v>
      </c>
      <c r="C25" s="16" t="s">
        <v>74</v>
      </c>
      <c r="D25" s="17" t="s">
        <v>31</v>
      </c>
      <c r="E25" s="18" t="s">
        <v>0</v>
      </c>
      <c r="F25" s="17" t="s">
        <v>29</v>
      </c>
      <c r="G25" s="17" t="s">
        <v>30</v>
      </c>
      <c r="H25" s="19">
        <v>170</v>
      </c>
      <c r="I25" s="19">
        <v>176</v>
      </c>
      <c r="J25" s="19">
        <v>187</v>
      </c>
      <c r="K25" s="19">
        <v>147</v>
      </c>
      <c r="L25" s="19">
        <v>175</v>
      </c>
      <c r="M25" s="19">
        <v>174</v>
      </c>
      <c r="N25" s="8">
        <v>174</v>
      </c>
      <c r="O25">
        <v>43</v>
      </c>
      <c r="P25" s="8" t="str">
        <f>+IF(C25=corn14!J23,"ok",1)</f>
        <v>ok</v>
      </c>
      <c r="Q25" s="8">
        <f>+O25-corn14!K23</f>
        <v>0</v>
      </c>
    </row>
    <row r="26" spans="1:17" s="8" customFormat="1" x14ac:dyDescent="0.3">
      <c r="A26" s="15" t="s">
        <v>75</v>
      </c>
      <c r="B26" s="16" t="s">
        <v>27</v>
      </c>
      <c r="C26" s="16" t="s">
        <v>76</v>
      </c>
      <c r="D26" s="17" t="s">
        <v>31</v>
      </c>
      <c r="E26" s="18" t="s">
        <v>0</v>
      </c>
      <c r="F26" s="17" t="s">
        <v>29</v>
      </c>
      <c r="G26" s="17" t="s">
        <v>30</v>
      </c>
      <c r="H26" s="19">
        <v>191</v>
      </c>
      <c r="I26" s="19">
        <v>171</v>
      </c>
      <c r="J26" s="19">
        <v>180</v>
      </c>
      <c r="K26" s="19">
        <v>138</v>
      </c>
      <c r="L26" s="19">
        <v>181</v>
      </c>
      <c r="M26" s="19">
        <v>177</v>
      </c>
      <c r="N26" s="8">
        <v>177</v>
      </c>
      <c r="O26">
        <v>45</v>
      </c>
      <c r="P26" s="8" t="str">
        <f>+IF(C26=corn14!J24,"ok",1)</f>
        <v>ok</v>
      </c>
      <c r="Q26" s="8">
        <f>+O26-corn14!K24</f>
        <v>0</v>
      </c>
    </row>
    <row r="27" spans="1:17" s="8" customFormat="1" x14ac:dyDescent="0.3">
      <c r="A27" s="15" t="s">
        <v>77</v>
      </c>
      <c r="B27" s="16" t="s">
        <v>27</v>
      </c>
      <c r="C27" s="16" t="s">
        <v>78</v>
      </c>
      <c r="D27" s="17" t="s">
        <v>31</v>
      </c>
      <c r="E27" s="18" t="s">
        <v>0</v>
      </c>
      <c r="F27" s="17" t="s">
        <v>29</v>
      </c>
      <c r="G27" s="17" t="s">
        <v>30</v>
      </c>
      <c r="H27" s="19">
        <v>200</v>
      </c>
      <c r="I27" s="19">
        <v>186</v>
      </c>
      <c r="J27" s="19">
        <v>182</v>
      </c>
      <c r="K27" s="19">
        <v>128</v>
      </c>
      <c r="L27" s="19">
        <v>155</v>
      </c>
      <c r="M27" s="19">
        <v>174</v>
      </c>
      <c r="N27" s="8">
        <v>174</v>
      </c>
      <c r="O27">
        <v>47</v>
      </c>
      <c r="P27" s="8" t="str">
        <f>+IF(C27=corn14!J25,"ok",1)</f>
        <v>ok</v>
      </c>
      <c r="Q27" s="8">
        <f>+O27-corn14!K25</f>
        <v>0</v>
      </c>
    </row>
    <row r="28" spans="1:17" s="8" customFormat="1" x14ac:dyDescent="0.3">
      <c r="A28" s="15" t="s">
        <v>79</v>
      </c>
      <c r="B28" s="16" t="s">
        <v>27</v>
      </c>
      <c r="C28" s="16" t="s">
        <v>80</v>
      </c>
      <c r="D28" s="17" t="s">
        <v>31</v>
      </c>
      <c r="E28" s="18" t="s">
        <v>0</v>
      </c>
      <c r="F28" s="17" t="s">
        <v>29</v>
      </c>
      <c r="G28" s="17" t="s">
        <v>30</v>
      </c>
      <c r="H28" s="19">
        <v>184</v>
      </c>
      <c r="I28" s="19">
        <v>142</v>
      </c>
      <c r="J28" s="19">
        <v>172</v>
      </c>
      <c r="K28" s="19">
        <v>128</v>
      </c>
      <c r="L28" s="19">
        <v>145</v>
      </c>
      <c r="M28" s="19">
        <v>153</v>
      </c>
      <c r="N28" s="8">
        <v>153</v>
      </c>
      <c r="O28">
        <v>49</v>
      </c>
      <c r="P28" s="8" t="str">
        <f>+IF(C28=corn14!J26,"ok",1)</f>
        <v>ok</v>
      </c>
      <c r="Q28" s="8">
        <f>+O28-corn14!K26</f>
        <v>0</v>
      </c>
    </row>
    <row r="29" spans="1:17" s="8" customFormat="1" x14ac:dyDescent="0.3">
      <c r="A29" s="15" t="s">
        <v>81</v>
      </c>
      <c r="B29" s="16" t="s">
        <v>27</v>
      </c>
      <c r="C29" s="16" t="s">
        <v>82</v>
      </c>
      <c r="D29" s="17" t="s">
        <v>31</v>
      </c>
      <c r="E29" s="18" t="s">
        <v>0</v>
      </c>
      <c r="F29" s="17" t="s">
        <v>29</v>
      </c>
      <c r="G29" s="17" t="s">
        <v>30</v>
      </c>
      <c r="H29" s="19">
        <v>143</v>
      </c>
      <c r="I29" s="19">
        <v>98</v>
      </c>
      <c r="J29" s="19">
        <v>98</v>
      </c>
      <c r="K29" s="19">
        <v>98</v>
      </c>
      <c r="L29" s="19">
        <v>146</v>
      </c>
      <c r="M29" s="19">
        <v>113</v>
      </c>
      <c r="N29" s="8">
        <v>113</v>
      </c>
      <c r="O29">
        <v>51</v>
      </c>
      <c r="P29" s="8" t="str">
        <f>+IF(C29=corn14!J27,"ok",1)</f>
        <v>ok</v>
      </c>
      <c r="Q29" s="8">
        <f>+O29-corn14!K27</f>
        <v>0</v>
      </c>
    </row>
    <row r="30" spans="1:17" s="8" customFormat="1" x14ac:dyDescent="0.3">
      <c r="A30" s="15" t="s">
        <v>83</v>
      </c>
      <c r="B30" s="16" t="s">
        <v>27</v>
      </c>
      <c r="C30" s="16" t="s">
        <v>84</v>
      </c>
      <c r="D30" s="17" t="s">
        <v>31</v>
      </c>
      <c r="E30" s="18" t="s">
        <v>0</v>
      </c>
      <c r="F30" s="17" t="s">
        <v>29</v>
      </c>
      <c r="G30" s="17" t="s">
        <v>30</v>
      </c>
      <c r="H30" s="19">
        <v>143</v>
      </c>
      <c r="I30" s="19">
        <v>96</v>
      </c>
      <c r="J30" s="19">
        <v>125</v>
      </c>
      <c r="K30" s="19">
        <v>96</v>
      </c>
      <c r="L30" s="19">
        <v>126</v>
      </c>
      <c r="M30" s="19">
        <v>116</v>
      </c>
      <c r="N30" s="8">
        <v>116</v>
      </c>
      <c r="O30">
        <v>53</v>
      </c>
      <c r="P30" s="8" t="str">
        <f>+IF(C30=corn14!J28,"ok",1)</f>
        <v>ok</v>
      </c>
      <c r="Q30" s="8">
        <f>+O30-corn14!K28</f>
        <v>0</v>
      </c>
    </row>
    <row r="31" spans="1:17" s="8" customFormat="1" x14ac:dyDescent="0.3">
      <c r="A31" s="15" t="s">
        <v>85</v>
      </c>
      <c r="B31" s="16" t="s">
        <v>27</v>
      </c>
      <c r="C31" s="16" t="s">
        <v>86</v>
      </c>
      <c r="D31" s="17" t="s">
        <v>31</v>
      </c>
      <c r="E31" s="18" t="s">
        <v>0</v>
      </c>
      <c r="F31" s="17" t="s">
        <v>29</v>
      </c>
      <c r="G31" s="17" t="s">
        <v>30</v>
      </c>
      <c r="H31" s="19">
        <v>173</v>
      </c>
      <c r="I31" s="19">
        <v>175</v>
      </c>
      <c r="J31" s="19">
        <v>186</v>
      </c>
      <c r="K31" s="19">
        <v>121</v>
      </c>
      <c r="L31" s="19">
        <v>178</v>
      </c>
      <c r="M31" s="19">
        <v>175</v>
      </c>
      <c r="N31" s="8">
        <v>175</v>
      </c>
      <c r="O31">
        <v>55</v>
      </c>
      <c r="P31" s="8" t="str">
        <f>+IF(C31=corn14!J29,"ok",1)</f>
        <v>ok</v>
      </c>
      <c r="Q31" s="8">
        <f>+O31-corn14!K29</f>
        <v>0</v>
      </c>
    </row>
    <row r="32" spans="1:17" s="8" customFormat="1" x14ac:dyDescent="0.3">
      <c r="A32" s="15" t="s">
        <v>87</v>
      </c>
      <c r="B32" s="16" t="s">
        <v>27</v>
      </c>
      <c r="C32" s="16" t="s">
        <v>88</v>
      </c>
      <c r="D32" s="17" t="s">
        <v>31</v>
      </c>
      <c r="E32" s="18" t="s">
        <v>0</v>
      </c>
      <c r="F32" s="17" t="s">
        <v>29</v>
      </c>
      <c r="G32" s="17" t="s">
        <v>30</v>
      </c>
      <c r="H32" s="19">
        <v>167</v>
      </c>
      <c r="I32" s="19">
        <v>120</v>
      </c>
      <c r="J32" s="19">
        <v>146</v>
      </c>
      <c r="K32" s="19">
        <v>143</v>
      </c>
      <c r="L32" s="19">
        <v>163</v>
      </c>
      <c r="M32" s="19">
        <v>151</v>
      </c>
      <c r="N32" s="8">
        <v>151</v>
      </c>
      <c r="O32">
        <v>57</v>
      </c>
      <c r="P32" s="8" t="str">
        <f>+IF(C32=corn14!J30,"ok",1)</f>
        <v>ok</v>
      </c>
      <c r="Q32" s="8">
        <f>+O32-corn14!K30</f>
        <v>0</v>
      </c>
    </row>
    <row r="33" spans="1:17" s="8" customFormat="1" x14ac:dyDescent="0.3">
      <c r="A33" s="15" t="s">
        <v>89</v>
      </c>
      <c r="B33" s="16" t="s">
        <v>27</v>
      </c>
      <c r="C33" s="16" t="s">
        <v>90</v>
      </c>
      <c r="D33" s="17" t="s">
        <v>31</v>
      </c>
      <c r="E33" s="18" t="s">
        <v>0</v>
      </c>
      <c r="F33" s="17" t="s">
        <v>29</v>
      </c>
      <c r="G33" s="17" t="s">
        <v>30</v>
      </c>
      <c r="H33" s="19">
        <v>186</v>
      </c>
      <c r="I33" s="19">
        <v>181</v>
      </c>
      <c r="J33" s="19">
        <v>169</v>
      </c>
      <c r="K33" s="19">
        <v>157</v>
      </c>
      <c r="L33" s="19">
        <v>155</v>
      </c>
      <c r="M33" s="19">
        <v>169</v>
      </c>
      <c r="N33" s="8">
        <v>169</v>
      </c>
      <c r="O33">
        <v>59</v>
      </c>
      <c r="P33" s="8" t="str">
        <f>+IF(C33=corn14!J31,"ok",1)</f>
        <v>ok</v>
      </c>
      <c r="Q33" s="8">
        <f>+O33-corn14!K31</f>
        <v>0</v>
      </c>
    </row>
    <row r="34" spans="1:17" s="8" customFormat="1" x14ac:dyDescent="0.3">
      <c r="A34" s="15" t="s">
        <v>91</v>
      </c>
      <c r="B34" s="16" t="s">
        <v>27</v>
      </c>
      <c r="C34" s="16" t="s">
        <v>92</v>
      </c>
      <c r="D34" s="17" t="s">
        <v>31</v>
      </c>
      <c r="E34" s="18" t="s">
        <v>0</v>
      </c>
      <c r="F34" s="17" t="s">
        <v>29</v>
      </c>
      <c r="G34" s="17" t="s">
        <v>30</v>
      </c>
      <c r="H34" s="19">
        <v>182</v>
      </c>
      <c r="I34" s="19">
        <v>169</v>
      </c>
      <c r="J34" s="19">
        <v>184</v>
      </c>
      <c r="K34" s="19">
        <v>128</v>
      </c>
      <c r="L34" s="19">
        <v>185</v>
      </c>
      <c r="M34" s="19">
        <v>178</v>
      </c>
      <c r="N34" s="8">
        <v>178</v>
      </c>
      <c r="O34">
        <v>61</v>
      </c>
      <c r="P34" s="8" t="str">
        <f>+IF(C34=corn14!J32,"ok",1)</f>
        <v>ok</v>
      </c>
      <c r="Q34" s="8">
        <f>+O34-corn14!K32</f>
        <v>0</v>
      </c>
    </row>
    <row r="35" spans="1:17" s="8" customFormat="1" x14ac:dyDescent="0.3">
      <c r="A35" s="20" t="s">
        <v>93</v>
      </c>
      <c r="B35" s="21" t="s">
        <v>27</v>
      </c>
      <c r="C35" s="21" t="s">
        <v>94</v>
      </c>
      <c r="D35" s="20" t="s">
        <v>31</v>
      </c>
      <c r="E35" s="21" t="s">
        <v>0</v>
      </c>
      <c r="F35" s="20" t="s">
        <v>29</v>
      </c>
      <c r="G35" s="20" t="s">
        <v>30</v>
      </c>
      <c r="H35" s="19">
        <v>191</v>
      </c>
      <c r="I35" s="19">
        <v>183</v>
      </c>
      <c r="J35" s="19">
        <v>169</v>
      </c>
      <c r="K35" s="19">
        <v>165</v>
      </c>
      <c r="L35" s="19">
        <v>164</v>
      </c>
      <c r="M35" s="19">
        <v>172</v>
      </c>
      <c r="N35" s="8">
        <v>172</v>
      </c>
      <c r="O35">
        <v>63</v>
      </c>
      <c r="P35" s="8" t="str">
        <f>+IF(C35=corn14!J33,"ok",1)</f>
        <v>ok</v>
      </c>
      <c r="Q35" s="8">
        <f>+O35-corn14!K33</f>
        <v>0</v>
      </c>
    </row>
    <row r="36" spans="1:17" s="8" customFormat="1" x14ac:dyDescent="0.3">
      <c r="A36" s="15" t="s">
        <v>95</v>
      </c>
      <c r="B36" s="16" t="s">
        <v>27</v>
      </c>
      <c r="C36" s="16" t="s">
        <v>96</v>
      </c>
      <c r="D36" s="17" t="s">
        <v>31</v>
      </c>
      <c r="E36" s="18" t="s">
        <v>0</v>
      </c>
      <c r="F36" s="17" t="s">
        <v>29</v>
      </c>
      <c r="G36" s="17" t="s">
        <v>30</v>
      </c>
      <c r="H36" s="19">
        <v>152</v>
      </c>
      <c r="I36" s="19">
        <v>166</v>
      </c>
      <c r="J36" s="19">
        <v>186</v>
      </c>
      <c r="K36" s="19">
        <v>145</v>
      </c>
      <c r="L36" s="19">
        <v>176</v>
      </c>
      <c r="M36" s="19">
        <v>165</v>
      </c>
      <c r="N36" s="8">
        <v>165</v>
      </c>
      <c r="O36">
        <v>65</v>
      </c>
      <c r="P36" s="8" t="str">
        <f>+IF(C36=corn14!J34,"ok",1)</f>
        <v>ok</v>
      </c>
      <c r="Q36" s="8">
        <f>+O36-corn14!K34</f>
        <v>0</v>
      </c>
    </row>
    <row r="37" spans="1:17" s="8" customFormat="1" x14ac:dyDescent="0.3">
      <c r="A37" s="20" t="s">
        <v>97</v>
      </c>
      <c r="B37" s="21" t="s">
        <v>27</v>
      </c>
      <c r="C37" s="21" t="s">
        <v>98</v>
      </c>
      <c r="D37" s="20" t="s">
        <v>31</v>
      </c>
      <c r="E37" s="21" t="s">
        <v>0</v>
      </c>
      <c r="F37" s="20" t="s">
        <v>29</v>
      </c>
      <c r="G37" s="20" t="s">
        <v>30</v>
      </c>
      <c r="H37" s="19">
        <v>175</v>
      </c>
      <c r="I37" s="19">
        <v>178</v>
      </c>
      <c r="J37" s="19">
        <v>181</v>
      </c>
      <c r="K37" s="19">
        <v>121</v>
      </c>
      <c r="L37" s="19">
        <v>167</v>
      </c>
      <c r="M37" s="19">
        <v>173</v>
      </c>
      <c r="N37" s="8">
        <v>173</v>
      </c>
      <c r="O37">
        <v>67</v>
      </c>
      <c r="P37" s="8" t="str">
        <f>+IF(C37=corn14!J35,"ok",1)</f>
        <v>ok</v>
      </c>
      <c r="Q37" s="8">
        <f>+O37-corn14!K35</f>
        <v>0</v>
      </c>
    </row>
    <row r="38" spans="1:17" s="8" customFormat="1" x14ac:dyDescent="0.3">
      <c r="A38" s="15" t="s">
        <v>99</v>
      </c>
      <c r="B38" s="16" t="s">
        <v>27</v>
      </c>
      <c r="C38" s="16" t="s">
        <v>100</v>
      </c>
      <c r="D38" s="17" t="s">
        <v>31</v>
      </c>
      <c r="E38" s="18" t="s">
        <v>0</v>
      </c>
      <c r="F38" s="17" t="s">
        <v>29</v>
      </c>
      <c r="G38" s="17" t="s">
        <v>30</v>
      </c>
      <c r="H38" s="19">
        <v>168</v>
      </c>
      <c r="I38" s="19">
        <v>168</v>
      </c>
      <c r="J38" s="19">
        <v>190</v>
      </c>
      <c r="K38" s="19">
        <v>149</v>
      </c>
      <c r="L38" s="19">
        <v>179</v>
      </c>
      <c r="M38" s="19">
        <v>172</v>
      </c>
      <c r="N38" s="8">
        <v>172</v>
      </c>
      <c r="O38">
        <v>69</v>
      </c>
      <c r="P38" s="8" t="str">
        <f>+IF(C38=corn14!J36,"ok",1)</f>
        <v>ok</v>
      </c>
      <c r="Q38" s="8">
        <f>+O38-corn14!K36</f>
        <v>0</v>
      </c>
    </row>
    <row r="39" spans="1:17" s="8" customFormat="1" x14ac:dyDescent="0.3">
      <c r="A39" s="15" t="s">
        <v>101</v>
      </c>
      <c r="B39" s="16" t="s">
        <v>27</v>
      </c>
      <c r="C39" s="16" t="s">
        <v>102</v>
      </c>
      <c r="D39" s="17" t="s">
        <v>31</v>
      </c>
      <c r="E39" s="18" t="s">
        <v>0</v>
      </c>
      <c r="F39" s="17" t="s">
        <v>29</v>
      </c>
      <c r="G39" s="17" t="s">
        <v>30</v>
      </c>
      <c r="H39" s="19">
        <v>189</v>
      </c>
      <c r="I39" s="19">
        <v>151</v>
      </c>
      <c r="J39" s="19">
        <v>136</v>
      </c>
      <c r="K39" s="19">
        <v>131</v>
      </c>
      <c r="L39" s="19">
        <v>161</v>
      </c>
      <c r="M39" s="19">
        <v>149</v>
      </c>
      <c r="N39" s="8">
        <v>149</v>
      </c>
      <c r="O39">
        <v>71</v>
      </c>
      <c r="P39" s="8" t="str">
        <f>+IF(C39=corn14!J37,"ok",1)</f>
        <v>ok</v>
      </c>
      <c r="Q39" s="8">
        <f>+O39-corn14!K37</f>
        <v>0</v>
      </c>
    </row>
    <row r="40" spans="1:17" s="8" customFormat="1" x14ac:dyDescent="0.3">
      <c r="A40" s="15" t="s">
        <v>103</v>
      </c>
      <c r="B40" s="16" t="s">
        <v>27</v>
      </c>
      <c r="C40" s="16" t="s">
        <v>104</v>
      </c>
      <c r="D40" s="17" t="s">
        <v>31</v>
      </c>
      <c r="E40" s="18" t="s">
        <v>0</v>
      </c>
      <c r="F40" s="17" t="s">
        <v>29</v>
      </c>
      <c r="G40" s="17" t="s">
        <v>30</v>
      </c>
      <c r="H40" s="19">
        <v>189</v>
      </c>
      <c r="I40" s="19">
        <v>167</v>
      </c>
      <c r="J40" s="19">
        <v>183</v>
      </c>
      <c r="K40" s="19">
        <v>123</v>
      </c>
      <c r="L40" s="19">
        <v>137</v>
      </c>
      <c r="M40" s="19">
        <v>162</v>
      </c>
      <c r="N40" s="8">
        <v>162</v>
      </c>
      <c r="O40">
        <v>73</v>
      </c>
      <c r="P40" s="8" t="str">
        <f>+IF(C40=corn14!J38,"ok",1)</f>
        <v>ok</v>
      </c>
      <c r="Q40" s="8">
        <f>+O40-corn14!K38</f>
        <v>0</v>
      </c>
    </row>
    <row r="41" spans="1:17" s="8" customFormat="1" x14ac:dyDescent="0.3">
      <c r="A41" s="15" t="s">
        <v>105</v>
      </c>
      <c r="B41" s="16" t="s">
        <v>27</v>
      </c>
      <c r="C41" s="16" t="s">
        <v>106</v>
      </c>
      <c r="D41" s="17" t="s">
        <v>31</v>
      </c>
      <c r="E41" s="18" t="s">
        <v>0</v>
      </c>
      <c r="F41" s="17" t="s">
        <v>29</v>
      </c>
      <c r="G41" s="17" t="s">
        <v>30</v>
      </c>
      <c r="H41" s="19">
        <v>176</v>
      </c>
      <c r="I41" s="19">
        <v>193</v>
      </c>
      <c r="J41" s="19">
        <v>173</v>
      </c>
      <c r="K41" s="19">
        <v>161</v>
      </c>
      <c r="L41" s="19">
        <v>181</v>
      </c>
      <c r="M41" s="19">
        <v>177</v>
      </c>
      <c r="N41" s="8">
        <v>177</v>
      </c>
      <c r="O41">
        <v>75</v>
      </c>
      <c r="P41" s="8" t="str">
        <f>+IF(C41=corn14!J39,"ok",1)</f>
        <v>ok</v>
      </c>
      <c r="Q41" s="8">
        <f>+O41-corn14!K39</f>
        <v>0</v>
      </c>
    </row>
    <row r="42" spans="1:17" s="8" customFormat="1" x14ac:dyDescent="0.3">
      <c r="A42" s="15" t="s">
        <v>107</v>
      </c>
      <c r="B42" s="16" t="s">
        <v>27</v>
      </c>
      <c r="C42" s="16" t="s">
        <v>108</v>
      </c>
      <c r="D42" s="17" t="s">
        <v>31</v>
      </c>
      <c r="E42" s="18" t="s">
        <v>0</v>
      </c>
      <c r="F42" s="17" t="s">
        <v>29</v>
      </c>
      <c r="G42" s="17" t="s">
        <v>30</v>
      </c>
      <c r="H42" s="19">
        <v>174</v>
      </c>
      <c r="I42" s="19">
        <v>141</v>
      </c>
      <c r="J42" s="19">
        <v>169</v>
      </c>
      <c r="K42" s="19">
        <v>113</v>
      </c>
      <c r="L42" s="19">
        <v>126</v>
      </c>
      <c r="M42" s="19">
        <v>145</v>
      </c>
      <c r="N42" s="8">
        <v>145</v>
      </c>
      <c r="O42">
        <v>77</v>
      </c>
      <c r="P42" s="8" t="str">
        <f>+IF(C42=corn14!J40,"ok",1)</f>
        <v>ok</v>
      </c>
      <c r="Q42" s="8">
        <f>+O42-corn14!K40</f>
        <v>0</v>
      </c>
    </row>
    <row r="43" spans="1:17" s="8" customFormat="1" x14ac:dyDescent="0.3">
      <c r="A43" s="15" t="s">
        <v>109</v>
      </c>
      <c r="B43" s="16" t="s">
        <v>27</v>
      </c>
      <c r="C43" s="16" t="s">
        <v>110</v>
      </c>
      <c r="D43" s="17" t="s">
        <v>31</v>
      </c>
      <c r="E43" s="18" t="s">
        <v>0</v>
      </c>
      <c r="F43" s="17" t="s">
        <v>29</v>
      </c>
      <c r="G43" s="17" t="s">
        <v>30</v>
      </c>
      <c r="H43" s="19">
        <v>168</v>
      </c>
      <c r="I43" s="19">
        <v>170</v>
      </c>
      <c r="J43" s="19">
        <v>181</v>
      </c>
      <c r="K43" s="19">
        <v>138</v>
      </c>
      <c r="L43" s="19">
        <v>135</v>
      </c>
      <c r="M43" s="19">
        <v>159</v>
      </c>
      <c r="N43" s="8">
        <v>159</v>
      </c>
      <c r="O43">
        <v>79</v>
      </c>
      <c r="P43" s="8" t="str">
        <f>+IF(C43=corn14!J41,"ok",1)</f>
        <v>ok</v>
      </c>
      <c r="Q43" s="8">
        <f>+O43-corn14!K41</f>
        <v>0</v>
      </c>
    </row>
    <row r="44" spans="1:17" s="8" customFormat="1" x14ac:dyDescent="0.3">
      <c r="A44" s="15" t="s">
        <v>111</v>
      </c>
      <c r="B44" s="16" t="s">
        <v>27</v>
      </c>
      <c r="C44" s="16" t="s">
        <v>112</v>
      </c>
      <c r="D44" s="17" t="s">
        <v>31</v>
      </c>
      <c r="E44" s="18" t="s">
        <v>0</v>
      </c>
      <c r="F44" s="17" t="s">
        <v>29</v>
      </c>
      <c r="G44" s="17" t="s">
        <v>30</v>
      </c>
      <c r="H44" s="19">
        <v>179</v>
      </c>
      <c r="I44" s="19">
        <v>177</v>
      </c>
      <c r="J44" s="19">
        <v>180</v>
      </c>
      <c r="K44" s="19">
        <v>142</v>
      </c>
      <c r="L44" s="19">
        <v>169</v>
      </c>
      <c r="M44" s="19">
        <v>175</v>
      </c>
      <c r="N44" s="8">
        <v>175</v>
      </c>
      <c r="O44">
        <v>81</v>
      </c>
      <c r="P44" s="8" t="str">
        <f>+IF(C44=corn14!J42,"ok",1)</f>
        <v>ok</v>
      </c>
      <c r="Q44" s="8">
        <f>+O44-corn14!K42</f>
        <v>0</v>
      </c>
    </row>
    <row r="45" spans="1:17" s="8" customFormat="1" x14ac:dyDescent="0.3">
      <c r="A45" s="15" t="s">
        <v>113</v>
      </c>
      <c r="B45" s="16" t="s">
        <v>27</v>
      </c>
      <c r="C45" s="16" t="s">
        <v>114</v>
      </c>
      <c r="D45" s="17" t="s">
        <v>31</v>
      </c>
      <c r="E45" s="18" t="s">
        <v>0</v>
      </c>
      <c r="F45" s="17" t="s">
        <v>29</v>
      </c>
      <c r="G45" s="17" t="s">
        <v>30</v>
      </c>
      <c r="H45" s="19">
        <v>157</v>
      </c>
      <c r="I45" s="19">
        <v>186</v>
      </c>
      <c r="J45" s="19">
        <v>187</v>
      </c>
      <c r="K45" s="19">
        <v>163</v>
      </c>
      <c r="L45" s="19">
        <v>156</v>
      </c>
      <c r="M45" s="19">
        <v>169</v>
      </c>
      <c r="N45" s="8">
        <v>169</v>
      </c>
      <c r="O45">
        <v>83</v>
      </c>
      <c r="P45" s="8" t="str">
        <f>+IF(C45=corn14!J43,"ok",1)</f>
        <v>ok</v>
      </c>
      <c r="Q45" s="8">
        <f>+O45-corn14!K43</f>
        <v>0</v>
      </c>
    </row>
    <row r="46" spans="1:17" s="8" customFormat="1" x14ac:dyDescent="0.3">
      <c r="A46" s="15" t="s">
        <v>115</v>
      </c>
      <c r="B46" s="16" t="s">
        <v>27</v>
      </c>
      <c r="C46" s="16" t="s">
        <v>116</v>
      </c>
      <c r="D46" s="17" t="s">
        <v>31</v>
      </c>
      <c r="E46" s="18" t="s">
        <v>0</v>
      </c>
      <c r="F46" s="17" t="s">
        <v>29</v>
      </c>
      <c r="G46" s="17" t="s">
        <v>30</v>
      </c>
      <c r="H46" s="19">
        <v>198</v>
      </c>
      <c r="I46" s="19">
        <v>159</v>
      </c>
      <c r="J46" s="19">
        <v>166</v>
      </c>
      <c r="K46" s="19">
        <v>130</v>
      </c>
      <c r="L46" s="19">
        <v>178</v>
      </c>
      <c r="M46" s="19">
        <v>168</v>
      </c>
      <c r="N46" s="8">
        <v>168</v>
      </c>
      <c r="O46">
        <v>85</v>
      </c>
      <c r="P46" s="8" t="str">
        <f>+IF(C46=corn14!J44,"ok",1)</f>
        <v>ok</v>
      </c>
      <c r="Q46" s="8">
        <f>+O46-corn14!K44</f>
        <v>0</v>
      </c>
    </row>
    <row r="47" spans="1:17" s="8" customFormat="1" x14ac:dyDescent="0.3">
      <c r="A47" s="15" t="s">
        <v>117</v>
      </c>
      <c r="B47" s="16" t="s">
        <v>27</v>
      </c>
      <c r="C47" s="16" t="s">
        <v>118</v>
      </c>
      <c r="D47" s="17" t="s">
        <v>31</v>
      </c>
      <c r="E47" s="18" t="s">
        <v>0</v>
      </c>
      <c r="F47" s="17" t="s">
        <v>29</v>
      </c>
      <c r="G47" s="17" t="s">
        <v>30</v>
      </c>
      <c r="H47" s="19">
        <v>156</v>
      </c>
      <c r="I47" s="19">
        <v>116</v>
      </c>
      <c r="J47" s="19">
        <v>120</v>
      </c>
      <c r="K47" s="19">
        <v>130</v>
      </c>
      <c r="L47" s="19">
        <v>158</v>
      </c>
      <c r="M47" s="19">
        <v>135</v>
      </c>
      <c r="N47" s="8">
        <v>135</v>
      </c>
      <c r="O47">
        <v>87</v>
      </c>
      <c r="P47" s="8" t="str">
        <f>+IF(C47=corn14!J45,"ok",1)</f>
        <v>ok</v>
      </c>
      <c r="Q47" s="8">
        <f>+O47-corn14!K45</f>
        <v>0</v>
      </c>
    </row>
    <row r="48" spans="1:17" s="8" customFormat="1" x14ac:dyDescent="0.3">
      <c r="A48" s="15" t="s">
        <v>119</v>
      </c>
      <c r="B48" s="16" t="s">
        <v>27</v>
      </c>
      <c r="C48" s="16" t="s">
        <v>120</v>
      </c>
      <c r="D48" s="17" t="s">
        <v>31</v>
      </c>
      <c r="E48" s="18" t="s">
        <v>0</v>
      </c>
      <c r="F48" s="17" t="s">
        <v>29</v>
      </c>
      <c r="G48" s="17" t="s">
        <v>30</v>
      </c>
      <c r="H48" s="19">
        <v>169</v>
      </c>
      <c r="I48" s="19">
        <v>191</v>
      </c>
      <c r="J48" s="19">
        <v>185</v>
      </c>
      <c r="K48" s="19">
        <v>130</v>
      </c>
      <c r="L48" s="19">
        <v>152</v>
      </c>
      <c r="M48" s="19">
        <v>169</v>
      </c>
      <c r="N48" s="8">
        <v>169</v>
      </c>
      <c r="O48">
        <v>89</v>
      </c>
      <c r="P48" s="8" t="str">
        <f>+IF(C48=corn14!J46,"ok",1)</f>
        <v>ok</v>
      </c>
      <c r="Q48" s="8">
        <f>+O48-corn14!K46</f>
        <v>0</v>
      </c>
    </row>
    <row r="49" spans="1:17" s="8" customFormat="1" x14ac:dyDescent="0.3">
      <c r="A49" s="15" t="s">
        <v>121</v>
      </c>
      <c r="B49" s="16" t="s">
        <v>27</v>
      </c>
      <c r="C49" s="16" t="s">
        <v>122</v>
      </c>
      <c r="D49" s="17" t="s">
        <v>31</v>
      </c>
      <c r="E49" s="18" t="s">
        <v>0</v>
      </c>
      <c r="F49" s="17" t="s">
        <v>29</v>
      </c>
      <c r="G49" s="17" t="s">
        <v>30</v>
      </c>
      <c r="H49" s="19">
        <v>192</v>
      </c>
      <c r="I49" s="19">
        <v>153</v>
      </c>
      <c r="J49" s="19">
        <v>186</v>
      </c>
      <c r="K49" s="19">
        <v>145</v>
      </c>
      <c r="L49" s="19">
        <v>155</v>
      </c>
      <c r="M49" s="19">
        <v>165</v>
      </c>
      <c r="N49" s="8">
        <v>165</v>
      </c>
      <c r="O49">
        <v>91</v>
      </c>
      <c r="P49" s="8" t="str">
        <f>+IF(C49=corn14!J47,"ok",1)</f>
        <v>ok</v>
      </c>
      <c r="Q49" s="8">
        <f>+O49-corn14!K47</f>
        <v>0</v>
      </c>
    </row>
    <row r="50" spans="1:17" s="8" customFormat="1" x14ac:dyDescent="0.3">
      <c r="A50" s="15" t="s">
        <v>123</v>
      </c>
      <c r="B50" s="16" t="s">
        <v>27</v>
      </c>
      <c r="C50" s="16" t="s">
        <v>124</v>
      </c>
      <c r="D50" s="17" t="s">
        <v>31</v>
      </c>
      <c r="E50" s="18" t="s">
        <v>0</v>
      </c>
      <c r="F50" s="17" t="s">
        <v>29</v>
      </c>
      <c r="G50" s="17" t="s">
        <v>30</v>
      </c>
      <c r="H50" s="19">
        <v>207</v>
      </c>
      <c r="I50" s="19">
        <v>192</v>
      </c>
      <c r="J50" s="19">
        <v>183</v>
      </c>
      <c r="K50" s="19">
        <v>147</v>
      </c>
      <c r="L50" s="19">
        <v>171</v>
      </c>
      <c r="M50" s="19">
        <v>182</v>
      </c>
      <c r="N50" s="8">
        <v>182</v>
      </c>
      <c r="O50">
        <v>93</v>
      </c>
      <c r="P50" s="8" t="str">
        <f>+IF(C50=corn14!J48,"ok",1)</f>
        <v>ok</v>
      </c>
      <c r="Q50" s="8">
        <f>+O50-corn14!K48</f>
        <v>0</v>
      </c>
    </row>
    <row r="51" spans="1:17" s="8" customFormat="1" x14ac:dyDescent="0.3">
      <c r="A51" s="15" t="s">
        <v>125</v>
      </c>
      <c r="B51" s="16" t="s">
        <v>27</v>
      </c>
      <c r="C51" s="16" t="s">
        <v>27</v>
      </c>
      <c r="D51" s="17" t="s">
        <v>31</v>
      </c>
      <c r="E51" s="18" t="s">
        <v>0</v>
      </c>
      <c r="F51" s="17" t="s">
        <v>29</v>
      </c>
      <c r="G51" s="17" t="s">
        <v>30</v>
      </c>
      <c r="H51" s="19">
        <v>181</v>
      </c>
      <c r="I51" s="19">
        <v>158</v>
      </c>
      <c r="J51" s="19">
        <v>172</v>
      </c>
      <c r="K51" s="19">
        <v>133</v>
      </c>
      <c r="L51" s="19">
        <v>163</v>
      </c>
      <c r="M51" s="19">
        <v>164</v>
      </c>
      <c r="N51" s="8">
        <v>164</v>
      </c>
      <c r="O51">
        <v>95</v>
      </c>
      <c r="P51" s="8" t="str">
        <f>+IF(C51=corn14!J49,"ok",1)</f>
        <v>ok</v>
      </c>
      <c r="Q51" s="8">
        <f>+O51-corn14!K49</f>
        <v>0</v>
      </c>
    </row>
    <row r="52" spans="1:17" s="8" customFormat="1" x14ac:dyDescent="0.3">
      <c r="A52" s="15" t="s">
        <v>126</v>
      </c>
      <c r="B52" s="16" t="s">
        <v>27</v>
      </c>
      <c r="C52" s="16" t="s">
        <v>127</v>
      </c>
      <c r="D52" s="17" t="s">
        <v>31</v>
      </c>
      <c r="E52" s="18" t="s">
        <v>0</v>
      </c>
      <c r="F52" s="17" t="s">
        <v>29</v>
      </c>
      <c r="G52" s="17" t="s">
        <v>30</v>
      </c>
      <c r="H52" s="19">
        <v>170</v>
      </c>
      <c r="I52" s="19">
        <v>154</v>
      </c>
      <c r="J52" s="19">
        <v>178</v>
      </c>
      <c r="K52" s="19">
        <v>116</v>
      </c>
      <c r="L52" s="19">
        <v>161</v>
      </c>
      <c r="M52" s="19">
        <v>162</v>
      </c>
      <c r="N52" s="8">
        <v>162</v>
      </c>
      <c r="O52">
        <v>97</v>
      </c>
      <c r="P52" s="8" t="str">
        <f>+IF(C52=corn14!J50,"ok",1)</f>
        <v>ok</v>
      </c>
      <c r="Q52" s="8">
        <f>+O52-corn14!K50</f>
        <v>0</v>
      </c>
    </row>
    <row r="53" spans="1:17" s="8" customFormat="1" x14ac:dyDescent="0.3">
      <c r="A53" s="15" t="s">
        <v>128</v>
      </c>
      <c r="B53" s="16" t="s">
        <v>27</v>
      </c>
      <c r="C53" s="16" t="s">
        <v>129</v>
      </c>
      <c r="D53" s="17" t="s">
        <v>31</v>
      </c>
      <c r="E53" s="18" t="s">
        <v>0</v>
      </c>
      <c r="F53" s="17" t="s">
        <v>29</v>
      </c>
      <c r="G53" s="17" t="s">
        <v>30</v>
      </c>
      <c r="H53" s="19">
        <v>182</v>
      </c>
      <c r="I53" s="19">
        <v>150</v>
      </c>
      <c r="J53" s="19">
        <v>171</v>
      </c>
      <c r="K53" s="19">
        <v>150</v>
      </c>
      <c r="L53" s="19">
        <v>156</v>
      </c>
      <c r="M53" s="19">
        <v>159</v>
      </c>
      <c r="N53" s="8">
        <v>159</v>
      </c>
      <c r="O53">
        <v>99</v>
      </c>
      <c r="P53" s="8" t="str">
        <f>+IF(C53=corn14!J51,"ok",1)</f>
        <v>ok</v>
      </c>
      <c r="Q53" s="8">
        <f>+O53-corn14!K51</f>
        <v>0</v>
      </c>
    </row>
    <row r="54" spans="1:17" s="8" customFormat="1" x14ac:dyDescent="0.3">
      <c r="A54" s="15" t="s">
        <v>130</v>
      </c>
      <c r="B54" s="16" t="s">
        <v>27</v>
      </c>
      <c r="C54" s="16" t="s">
        <v>131</v>
      </c>
      <c r="D54" s="17" t="s">
        <v>31</v>
      </c>
      <c r="E54" s="18" t="s">
        <v>0</v>
      </c>
      <c r="F54" s="17" t="s">
        <v>29</v>
      </c>
      <c r="G54" s="17" t="s">
        <v>30</v>
      </c>
      <c r="H54" s="19">
        <v>149</v>
      </c>
      <c r="I54" s="19">
        <v>106</v>
      </c>
      <c r="J54" s="19">
        <v>110</v>
      </c>
      <c r="K54" s="19">
        <v>106</v>
      </c>
      <c r="L54" s="19">
        <v>143</v>
      </c>
      <c r="M54" s="19">
        <v>120</v>
      </c>
      <c r="N54" s="8">
        <v>120</v>
      </c>
      <c r="O54">
        <v>101</v>
      </c>
      <c r="P54" s="8" t="str">
        <f>+IF(C54=corn14!J52,"ok",1)</f>
        <v>ok</v>
      </c>
      <c r="Q54" s="8">
        <f>+O54-corn14!K52</f>
        <v>0</v>
      </c>
    </row>
    <row r="55" spans="1:17" s="8" customFormat="1" x14ac:dyDescent="0.3">
      <c r="A55" s="15" t="s">
        <v>132</v>
      </c>
      <c r="B55" s="16" t="s">
        <v>27</v>
      </c>
      <c r="C55" s="16" t="s">
        <v>133</v>
      </c>
      <c r="D55" s="17" t="s">
        <v>31</v>
      </c>
      <c r="E55" s="18" t="s">
        <v>0</v>
      </c>
      <c r="F55" s="17" t="s">
        <v>29</v>
      </c>
      <c r="G55" s="17" t="s">
        <v>30</v>
      </c>
      <c r="H55" s="19">
        <v>180</v>
      </c>
      <c r="I55" s="19">
        <v>151</v>
      </c>
      <c r="J55" s="19">
        <v>172</v>
      </c>
      <c r="K55" s="19">
        <v>130</v>
      </c>
      <c r="L55" s="19">
        <v>179</v>
      </c>
      <c r="M55" s="19">
        <v>167</v>
      </c>
      <c r="N55" s="8">
        <v>167</v>
      </c>
      <c r="O55">
        <v>103</v>
      </c>
      <c r="P55" s="8" t="str">
        <f>+IF(C55=corn14!J53,"ok",1)</f>
        <v>ok</v>
      </c>
      <c r="Q55" s="8">
        <f>+O55-corn14!K53</f>
        <v>0</v>
      </c>
    </row>
    <row r="56" spans="1:17" s="8" customFormat="1" x14ac:dyDescent="0.3">
      <c r="A56" s="15" t="s">
        <v>134</v>
      </c>
      <c r="B56" s="16" t="s">
        <v>27</v>
      </c>
      <c r="C56" s="16" t="s">
        <v>135</v>
      </c>
      <c r="D56" s="17" t="s">
        <v>31</v>
      </c>
      <c r="E56" s="18" t="s">
        <v>0</v>
      </c>
      <c r="F56" s="17" t="s">
        <v>29</v>
      </c>
      <c r="G56" s="17" t="s">
        <v>30</v>
      </c>
      <c r="H56" s="19">
        <v>191</v>
      </c>
      <c r="I56" s="19">
        <v>168</v>
      </c>
      <c r="J56" s="19">
        <v>170</v>
      </c>
      <c r="K56" s="19">
        <v>120</v>
      </c>
      <c r="L56" s="19">
        <v>174</v>
      </c>
      <c r="M56" s="19">
        <v>171</v>
      </c>
      <c r="N56" s="8">
        <v>171</v>
      </c>
      <c r="O56">
        <v>105</v>
      </c>
      <c r="P56" s="8" t="str">
        <f>+IF(C56=corn14!J54,"ok",1)</f>
        <v>ok</v>
      </c>
      <c r="Q56" s="8">
        <f>+O56-corn14!K54</f>
        <v>0</v>
      </c>
    </row>
    <row r="57" spans="1:17" s="8" customFormat="1" x14ac:dyDescent="0.3">
      <c r="A57" s="15" t="s">
        <v>136</v>
      </c>
      <c r="B57" s="16" t="s">
        <v>27</v>
      </c>
      <c r="C57" s="16" t="s">
        <v>137</v>
      </c>
      <c r="D57" s="17" t="s">
        <v>31</v>
      </c>
      <c r="E57" s="18" t="s">
        <v>0</v>
      </c>
      <c r="F57" s="17" t="s">
        <v>29</v>
      </c>
      <c r="G57" s="17" t="s">
        <v>30</v>
      </c>
      <c r="H57" s="19">
        <v>167</v>
      </c>
      <c r="I57" s="19">
        <v>113</v>
      </c>
      <c r="J57" s="19">
        <v>150</v>
      </c>
      <c r="K57" s="19">
        <v>113</v>
      </c>
      <c r="L57" s="19">
        <v>153</v>
      </c>
      <c r="M57" s="19">
        <v>139</v>
      </c>
      <c r="N57" s="8">
        <v>139</v>
      </c>
      <c r="O57">
        <v>107</v>
      </c>
      <c r="P57" s="8" t="str">
        <f>+IF(C57=corn14!J55,"ok",1)</f>
        <v>ok</v>
      </c>
      <c r="Q57" s="8">
        <f>+O57-corn14!K55</f>
        <v>0</v>
      </c>
    </row>
    <row r="58" spans="1:17" s="8" customFormat="1" x14ac:dyDescent="0.3">
      <c r="A58" s="15" t="s">
        <v>138</v>
      </c>
      <c r="B58" s="16" t="s">
        <v>27</v>
      </c>
      <c r="C58" s="16" t="s">
        <v>139</v>
      </c>
      <c r="D58" s="17" t="s">
        <v>31</v>
      </c>
      <c r="E58" s="18" t="s">
        <v>0</v>
      </c>
      <c r="F58" s="17" t="s">
        <v>29</v>
      </c>
      <c r="G58" s="17" t="s">
        <v>30</v>
      </c>
      <c r="H58" s="19">
        <v>193</v>
      </c>
      <c r="I58" s="19">
        <v>184</v>
      </c>
      <c r="J58" s="19">
        <v>180</v>
      </c>
      <c r="K58" s="19">
        <v>164</v>
      </c>
      <c r="L58" s="19">
        <v>167</v>
      </c>
      <c r="M58" s="19">
        <v>177</v>
      </c>
      <c r="N58" s="8">
        <v>177</v>
      </c>
      <c r="O58">
        <v>109</v>
      </c>
      <c r="P58" s="8" t="str">
        <f>+IF(C58=corn14!J56,"ok",1)</f>
        <v>ok</v>
      </c>
      <c r="Q58" s="8">
        <f>+O58-corn14!K56</f>
        <v>0</v>
      </c>
    </row>
    <row r="59" spans="1:17" s="8" customFormat="1" x14ac:dyDescent="0.3">
      <c r="A59" s="15" t="s">
        <v>140</v>
      </c>
      <c r="B59" s="16" t="s">
        <v>27</v>
      </c>
      <c r="C59" s="16" t="s">
        <v>141</v>
      </c>
      <c r="D59" s="17" t="s">
        <v>31</v>
      </c>
      <c r="E59" s="18" t="s">
        <v>0</v>
      </c>
      <c r="F59" s="17" t="s">
        <v>29</v>
      </c>
      <c r="G59" s="17" t="s">
        <v>30</v>
      </c>
      <c r="H59" s="19">
        <v>169</v>
      </c>
      <c r="I59" s="19">
        <v>111</v>
      </c>
      <c r="J59" s="19">
        <v>111</v>
      </c>
      <c r="K59" s="19">
        <v>113</v>
      </c>
      <c r="L59" s="19">
        <v>141</v>
      </c>
      <c r="M59" s="19">
        <v>122</v>
      </c>
      <c r="N59" s="8">
        <v>122</v>
      </c>
      <c r="O59">
        <v>111</v>
      </c>
      <c r="P59" s="8" t="str">
        <f>+IF(C59=corn14!J57,"ok",1)</f>
        <v>ok</v>
      </c>
      <c r="Q59" s="8">
        <f>+O59-corn14!K57</f>
        <v>0</v>
      </c>
    </row>
    <row r="60" spans="1:17" s="8" customFormat="1" x14ac:dyDescent="0.3">
      <c r="A60" s="15" t="s">
        <v>142</v>
      </c>
      <c r="B60" s="16" t="s">
        <v>27</v>
      </c>
      <c r="C60" s="16" t="s">
        <v>143</v>
      </c>
      <c r="D60" s="17" t="s">
        <v>31</v>
      </c>
      <c r="E60" s="18" t="s">
        <v>0</v>
      </c>
      <c r="F60" s="17" t="s">
        <v>29</v>
      </c>
      <c r="G60" s="17" t="s">
        <v>30</v>
      </c>
      <c r="H60" s="19">
        <v>190</v>
      </c>
      <c r="I60" s="19">
        <v>170</v>
      </c>
      <c r="J60" s="19">
        <v>169</v>
      </c>
      <c r="K60" s="19">
        <v>122</v>
      </c>
      <c r="L60" s="19">
        <v>177</v>
      </c>
      <c r="M60" s="19">
        <v>172</v>
      </c>
      <c r="N60" s="8">
        <v>172</v>
      </c>
      <c r="O60">
        <v>113</v>
      </c>
      <c r="P60" s="8" t="str">
        <f>+IF(C60=corn14!J58,"ok",1)</f>
        <v>ok</v>
      </c>
      <c r="Q60" s="8">
        <f>+O60-corn14!K58</f>
        <v>0</v>
      </c>
    </row>
    <row r="61" spans="1:17" s="8" customFormat="1" x14ac:dyDescent="0.3">
      <c r="A61" s="15" t="s">
        <v>144</v>
      </c>
      <c r="B61" s="16" t="s">
        <v>27</v>
      </c>
      <c r="C61" s="16" t="s">
        <v>145</v>
      </c>
      <c r="D61" s="17" t="s">
        <v>31</v>
      </c>
      <c r="E61" s="18" t="s">
        <v>0</v>
      </c>
      <c r="F61" s="17" t="s">
        <v>29</v>
      </c>
      <c r="G61" s="17" t="s">
        <v>30</v>
      </c>
      <c r="H61" s="19">
        <v>159</v>
      </c>
      <c r="I61" s="19">
        <v>124</v>
      </c>
      <c r="J61" s="19">
        <v>149</v>
      </c>
      <c r="K61" s="19">
        <v>162</v>
      </c>
      <c r="L61" s="19">
        <v>157</v>
      </c>
      <c r="M61" s="19">
        <v>155</v>
      </c>
      <c r="N61" s="8">
        <v>155</v>
      </c>
      <c r="O61">
        <v>115</v>
      </c>
      <c r="P61" s="8" t="str">
        <f>+IF(C61=corn14!J59,"ok",1)</f>
        <v>ok</v>
      </c>
      <c r="Q61" s="8">
        <f>+O61-corn14!K59</f>
        <v>0</v>
      </c>
    </row>
    <row r="62" spans="1:17" s="8" customFormat="1" x14ac:dyDescent="0.3">
      <c r="A62" s="15" t="s">
        <v>146</v>
      </c>
      <c r="B62" s="16" t="s">
        <v>27</v>
      </c>
      <c r="C62" s="16" t="s">
        <v>147</v>
      </c>
      <c r="D62" s="17" t="s">
        <v>31</v>
      </c>
      <c r="E62" s="18" t="s">
        <v>0</v>
      </c>
      <c r="F62" s="17" t="s">
        <v>29</v>
      </c>
      <c r="G62" s="17" t="s">
        <v>30</v>
      </c>
      <c r="H62" s="19">
        <v>135</v>
      </c>
      <c r="I62" s="19">
        <v>94</v>
      </c>
      <c r="J62" s="19">
        <v>111</v>
      </c>
      <c r="K62" s="19">
        <v>94</v>
      </c>
      <c r="L62" s="19">
        <v>110</v>
      </c>
      <c r="M62" s="19">
        <v>105</v>
      </c>
      <c r="N62" s="8">
        <v>105</v>
      </c>
      <c r="O62">
        <v>117</v>
      </c>
      <c r="P62" s="8" t="str">
        <f>+IF(C62=corn14!J60,"ok",1)</f>
        <v>ok</v>
      </c>
      <c r="Q62" s="8">
        <f>+O62-corn14!K60</f>
        <v>0</v>
      </c>
    </row>
    <row r="63" spans="1:17" s="8" customFormat="1" x14ac:dyDescent="0.3">
      <c r="A63" s="15" t="s">
        <v>148</v>
      </c>
      <c r="B63" s="16" t="s">
        <v>27</v>
      </c>
      <c r="C63" s="16" t="s">
        <v>149</v>
      </c>
      <c r="D63" s="17" t="s">
        <v>31</v>
      </c>
      <c r="E63" s="18" t="s">
        <v>0</v>
      </c>
      <c r="F63" s="17" t="s">
        <v>29</v>
      </c>
      <c r="G63" s="17" t="s">
        <v>30</v>
      </c>
      <c r="H63" s="19">
        <v>194</v>
      </c>
      <c r="I63" s="19">
        <v>195</v>
      </c>
      <c r="J63" s="19">
        <v>185</v>
      </c>
      <c r="K63" s="19">
        <v>148</v>
      </c>
      <c r="L63" s="19">
        <v>179</v>
      </c>
      <c r="M63" s="19">
        <v>186</v>
      </c>
      <c r="N63" s="8">
        <v>186</v>
      </c>
      <c r="O63">
        <v>119</v>
      </c>
      <c r="P63" s="8" t="str">
        <f>+IF(C63=corn14!J61,"ok",1)</f>
        <v>ok</v>
      </c>
      <c r="Q63" s="8">
        <f>+O63-corn14!K61</f>
        <v>0</v>
      </c>
    </row>
    <row r="64" spans="1:17" s="8" customFormat="1" x14ac:dyDescent="0.3">
      <c r="A64" s="15" t="s">
        <v>150</v>
      </c>
      <c r="B64" s="16" t="s">
        <v>27</v>
      </c>
      <c r="C64" s="16" t="s">
        <v>151</v>
      </c>
      <c r="D64" s="17" t="s">
        <v>31</v>
      </c>
      <c r="E64" s="18" t="s">
        <v>0</v>
      </c>
      <c r="F64" s="17" t="s">
        <v>29</v>
      </c>
      <c r="G64" s="17" t="s">
        <v>30</v>
      </c>
      <c r="H64" s="19">
        <v>169</v>
      </c>
      <c r="I64" s="19">
        <v>124</v>
      </c>
      <c r="J64" s="19">
        <v>145</v>
      </c>
      <c r="K64" s="19">
        <v>106</v>
      </c>
      <c r="L64" s="19">
        <v>140</v>
      </c>
      <c r="M64" s="19">
        <v>136</v>
      </c>
      <c r="N64" s="8">
        <v>136</v>
      </c>
      <c r="O64">
        <v>121</v>
      </c>
      <c r="P64" s="8" t="str">
        <f>+IF(C64=corn14!J62,"ok",1)</f>
        <v>ok</v>
      </c>
      <c r="Q64" s="8">
        <f>+O64-corn14!K62</f>
        <v>0</v>
      </c>
    </row>
    <row r="65" spans="1:17" s="8" customFormat="1" x14ac:dyDescent="0.3">
      <c r="A65" s="15" t="s">
        <v>152</v>
      </c>
      <c r="B65" s="16" t="s">
        <v>27</v>
      </c>
      <c r="C65" s="16" t="s">
        <v>153</v>
      </c>
      <c r="D65" s="17" t="s">
        <v>31</v>
      </c>
      <c r="E65" s="18" t="s">
        <v>0</v>
      </c>
      <c r="F65" s="17" t="s">
        <v>29</v>
      </c>
      <c r="G65" s="17" t="s">
        <v>30</v>
      </c>
      <c r="H65" s="19">
        <v>183</v>
      </c>
      <c r="I65" s="19">
        <v>116</v>
      </c>
      <c r="J65" s="19">
        <v>163</v>
      </c>
      <c r="K65" s="19">
        <v>130</v>
      </c>
      <c r="L65" s="19">
        <v>163</v>
      </c>
      <c r="M65" s="19">
        <v>152</v>
      </c>
      <c r="N65" s="8">
        <v>152</v>
      </c>
      <c r="O65">
        <v>123</v>
      </c>
      <c r="P65" s="8" t="str">
        <f>+IF(C65=corn14!J63,"ok",1)</f>
        <v>ok</v>
      </c>
      <c r="Q65" s="8">
        <f>+O65-corn14!K63</f>
        <v>0</v>
      </c>
    </row>
    <row r="66" spans="1:17" s="8" customFormat="1" x14ac:dyDescent="0.3">
      <c r="A66" s="15" t="s">
        <v>154</v>
      </c>
      <c r="B66" s="16" t="s">
        <v>27</v>
      </c>
      <c r="C66" s="16" t="s">
        <v>155</v>
      </c>
      <c r="D66" s="17" t="s">
        <v>31</v>
      </c>
      <c r="E66" s="18" t="s">
        <v>0</v>
      </c>
      <c r="F66" s="17" t="s">
        <v>29</v>
      </c>
      <c r="G66" s="17" t="s">
        <v>30</v>
      </c>
      <c r="H66" s="19">
        <v>166</v>
      </c>
      <c r="I66" s="19">
        <v>109</v>
      </c>
      <c r="J66" s="19">
        <v>152</v>
      </c>
      <c r="K66" s="19">
        <v>113</v>
      </c>
      <c r="L66" s="19">
        <v>155</v>
      </c>
      <c r="M66" s="19">
        <v>140</v>
      </c>
      <c r="N66" s="8">
        <v>140</v>
      </c>
      <c r="O66">
        <v>125</v>
      </c>
      <c r="P66" s="8" t="str">
        <f>+IF(C66=corn14!J64,"ok",1)</f>
        <v>ok</v>
      </c>
      <c r="Q66" s="8">
        <f>+O66-corn14!K64</f>
        <v>0</v>
      </c>
    </row>
    <row r="67" spans="1:17" s="8" customFormat="1" x14ac:dyDescent="0.3">
      <c r="A67" s="15" t="s">
        <v>156</v>
      </c>
      <c r="B67" s="16" t="s">
        <v>27</v>
      </c>
      <c r="C67" s="16" t="s">
        <v>157</v>
      </c>
      <c r="D67" s="17" t="s">
        <v>31</v>
      </c>
      <c r="E67" s="18" t="s">
        <v>0</v>
      </c>
      <c r="F67" s="17" t="s">
        <v>29</v>
      </c>
      <c r="G67" s="17" t="s">
        <v>30</v>
      </c>
      <c r="H67" s="19">
        <v>179</v>
      </c>
      <c r="I67" s="19">
        <v>183</v>
      </c>
      <c r="J67" s="19">
        <v>165</v>
      </c>
      <c r="K67" s="19">
        <v>156</v>
      </c>
      <c r="L67" s="19">
        <v>162</v>
      </c>
      <c r="M67" s="19">
        <v>169</v>
      </c>
      <c r="N67" s="8">
        <v>169</v>
      </c>
      <c r="O67">
        <v>127</v>
      </c>
      <c r="P67" s="8" t="str">
        <f>+IF(C67=corn14!J65,"ok",1)</f>
        <v>ok</v>
      </c>
      <c r="Q67" s="8">
        <f>+O67-corn14!K65</f>
        <v>0</v>
      </c>
    </row>
    <row r="68" spans="1:17" s="8" customFormat="1" x14ac:dyDescent="0.3">
      <c r="A68" s="15" t="s">
        <v>158</v>
      </c>
      <c r="B68" s="16" t="s">
        <v>27</v>
      </c>
      <c r="C68" s="16" t="s">
        <v>159</v>
      </c>
      <c r="D68" s="17" t="s">
        <v>31</v>
      </c>
      <c r="E68" s="18" t="s">
        <v>0</v>
      </c>
      <c r="F68" s="17" t="s">
        <v>29</v>
      </c>
      <c r="G68" s="17" t="s">
        <v>30</v>
      </c>
      <c r="H68" s="19">
        <v>193</v>
      </c>
      <c r="I68" s="19">
        <v>157</v>
      </c>
      <c r="J68" s="19">
        <v>148</v>
      </c>
      <c r="K68" s="19">
        <v>128</v>
      </c>
      <c r="L68" s="19">
        <v>172</v>
      </c>
      <c r="M68" s="19">
        <v>159</v>
      </c>
      <c r="N68" s="8">
        <v>159</v>
      </c>
      <c r="O68">
        <v>129</v>
      </c>
      <c r="P68" s="8" t="str">
        <f>+IF(C68=corn14!J66,"ok",1)</f>
        <v>ok</v>
      </c>
      <c r="Q68" s="8">
        <f>+O68-corn14!K66</f>
        <v>0</v>
      </c>
    </row>
    <row r="69" spans="1:17" s="8" customFormat="1" x14ac:dyDescent="0.3">
      <c r="A69" s="15" t="s">
        <v>160</v>
      </c>
      <c r="B69" s="16" t="s">
        <v>27</v>
      </c>
      <c r="C69" s="16" t="s">
        <v>161</v>
      </c>
      <c r="D69" s="17" t="s">
        <v>31</v>
      </c>
      <c r="E69" s="18" t="s">
        <v>0</v>
      </c>
      <c r="F69" s="17" t="s">
        <v>29</v>
      </c>
      <c r="G69" s="17" t="s">
        <v>30</v>
      </c>
      <c r="H69" s="19">
        <v>178</v>
      </c>
      <c r="I69" s="19">
        <v>191</v>
      </c>
      <c r="J69" s="19">
        <v>180</v>
      </c>
      <c r="K69" s="19">
        <v>121</v>
      </c>
      <c r="L69" s="19">
        <v>158</v>
      </c>
      <c r="M69" s="19">
        <v>172</v>
      </c>
      <c r="N69" s="8">
        <v>172</v>
      </c>
      <c r="O69">
        <v>131</v>
      </c>
      <c r="P69" s="8" t="str">
        <f>+IF(C69=corn14!J67,"ok",1)</f>
        <v>ok</v>
      </c>
      <c r="Q69" s="8">
        <f>+O69-corn14!K67</f>
        <v>0</v>
      </c>
    </row>
    <row r="70" spans="1:17" s="8" customFormat="1" x14ac:dyDescent="0.3">
      <c r="A70" s="15" t="s">
        <v>162</v>
      </c>
      <c r="B70" s="16" t="s">
        <v>27</v>
      </c>
      <c r="C70" s="16" t="s">
        <v>163</v>
      </c>
      <c r="D70" s="17" t="s">
        <v>31</v>
      </c>
      <c r="E70" s="18" t="s">
        <v>0</v>
      </c>
      <c r="F70" s="17" t="s">
        <v>29</v>
      </c>
      <c r="G70" s="17" t="s">
        <v>30</v>
      </c>
      <c r="H70" s="19">
        <v>201</v>
      </c>
      <c r="I70" s="19">
        <v>169</v>
      </c>
      <c r="J70" s="19">
        <v>153</v>
      </c>
      <c r="K70" s="19">
        <v>114</v>
      </c>
      <c r="L70" s="19">
        <v>176</v>
      </c>
      <c r="M70" s="19">
        <v>166</v>
      </c>
      <c r="N70" s="8">
        <v>166</v>
      </c>
      <c r="O70">
        <v>133</v>
      </c>
      <c r="P70" s="8" t="str">
        <f>+IF(C70=corn14!J68,"ok",1)</f>
        <v>ok</v>
      </c>
      <c r="Q70" s="8">
        <f>+O70-corn14!K68</f>
        <v>0</v>
      </c>
    </row>
    <row r="71" spans="1:17" s="8" customFormat="1" x14ac:dyDescent="0.3">
      <c r="A71" s="15" t="s">
        <v>164</v>
      </c>
      <c r="B71" s="16" t="s">
        <v>27</v>
      </c>
      <c r="C71" s="16" t="s">
        <v>165</v>
      </c>
      <c r="D71" s="17" t="s">
        <v>31</v>
      </c>
      <c r="E71" s="18" t="s">
        <v>0</v>
      </c>
      <c r="F71" s="17" t="s">
        <v>29</v>
      </c>
      <c r="G71" s="17" t="s">
        <v>30</v>
      </c>
      <c r="H71" s="19">
        <v>152</v>
      </c>
      <c r="I71" s="19">
        <v>95</v>
      </c>
      <c r="J71" s="19">
        <v>105</v>
      </c>
      <c r="K71" s="19">
        <v>95</v>
      </c>
      <c r="L71" s="19">
        <v>103</v>
      </c>
      <c r="M71" s="19">
        <v>101</v>
      </c>
      <c r="N71" s="8">
        <v>101</v>
      </c>
      <c r="O71">
        <v>135</v>
      </c>
      <c r="P71" s="8" t="str">
        <f>+IF(C71=corn14!J69,"ok",1)</f>
        <v>ok</v>
      </c>
      <c r="Q71" s="8">
        <f>+O71-corn14!K69</f>
        <v>0</v>
      </c>
    </row>
    <row r="72" spans="1:17" s="8" customFormat="1" x14ac:dyDescent="0.3">
      <c r="A72" s="15" t="s">
        <v>166</v>
      </c>
      <c r="B72" s="16" t="s">
        <v>27</v>
      </c>
      <c r="C72" s="16" t="s">
        <v>167</v>
      </c>
      <c r="D72" s="17" t="s">
        <v>31</v>
      </c>
      <c r="E72" s="18" t="s">
        <v>0</v>
      </c>
      <c r="F72" s="17" t="s">
        <v>29</v>
      </c>
      <c r="G72" s="17" t="s">
        <v>30</v>
      </c>
      <c r="H72" s="19">
        <v>193</v>
      </c>
      <c r="I72" s="19">
        <v>156</v>
      </c>
      <c r="J72" s="19">
        <v>153</v>
      </c>
      <c r="K72" s="19">
        <v>131</v>
      </c>
      <c r="L72" s="19">
        <v>154</v>
      </c>
      <c r="M72" s="19">
        <v>154</v>
      </c>
      <c r="N72" s="8">
        <v>154</v>
      </c>
      <c r="O72">
        <v>137</v>
      </c>
      <c r="P72" s="8" t="str">
        <f>+IF(C72=corn14!J70,"ok",1)</f>
        <v>ok</v>
      </c>
      <c r="Q72" s="8">
        <f>+O72-corn14!K70</f>
        <v>0</v>
      </c>
    </row>
    <row r="73" spans="1:17" s="8" customFormat="1" x14ac:dyDescent="0.3">
      <c r="A73" s="15" t="s">
        <v>168</v>
      </c>
      <c r="B73" s="16" t="s">
        <v>27</v>
      </c>
      <c r="C73" s="16" t="s">
        <v>169</v>
      </c>
      <c r="D73" s="17" t="s">
        <v>31</v>
      </c>
      <c r="E73" s="18" t="s">
        <v>0</v>
      </c>
      <c r="F73" s="17" t="s">
        <v>29</v>
      </c>
      <c r="G73" s="17" t="s">
        <v>30</v>
      </c>
      <c r="H73" s="19">
        <v>167</v>
      </c>
      <c r="I73" s="19">
        <v>144</v>
      </c>
      <c r="J73" s="19">
        <v>164</v>
      </c>
      <c r="K73" s="19">
        <v>151</v>
      </c>
      <c r="L73" s="19">
        <v>157</v>
      </c>
      <c r="M73" s="19">
        <v>157</v>
      </c>
      <c r="N73" s="8">
        <v>157</v>
      </c>
      <c r="O73">
        <v>139</v>
      </c>
      <c r="P73" s="8" t="str">
        <f>+IF(C73=corn14!J71,"ok",1)</f>
        <v>ok</v>
      </c>
      <c r="Q73" s="8">
        <f>+O73-corn14!K71</f>
        <v>0</v>
      </c>
    </row>
    <row r="74" spans="1:17" s="8" customFormat="1" x14ac:dyDescent="0.3">
      <c r="A74" s="15" t="s">
        <v>170</v>
      </c>
      <c r="B74" s="16" t="s">
        <v>27</v>
      </c>
      <c r="C74" s="16" t="s">
        <v>171</v>
      </c>
      <c r="D74" s="17" t="s">
        <v>31</v>
      </c>
      <c r="E74" s="18" t="s">
        <v>0</v>
      </c>
      <c r="F74" s="17" t="s">
        <v>29</v>
      </c>
      <c r="G74" s="17" t="s">
        <v>30</v>
      </c>
      <c r="H74" s="19">
        <v>199</v>
      </c>
      <c r="I74" s="19">
        <v>191</v>
      </c>
      <c r="J74" s="19">
        <v>185</v>
      </c>
      <c r="K74" s="19">
        <v>158</v>
      </c>
      <c r="L74" s="19">
        <v>188</v>
      </c>
      <c r="M74" s="19">
        <v>188</v>
      </c>
      <c r="N74" s="8">
        <v>188</v>
      </c>
      <c r="O74">
        <v>141</v>
      </c>
      <c r="P74" s="8">
        <f>+IF(C74=corn14!J72,"ok",1)</f>
        <v>1</v>
      </c>
      <c r="Q74" s="8">
        <f>+O74-corn14!K72</f>
        <v>0</v>
      </c>
    </row>
    <row r="75" spans="1:17" s="8" customFormat="1" x14ac:dyDescent="0.3">
      <c r="A75" s="15" t="s">
        <v>172</v>
      </c>
      <c r="B75" s="16" t="s">
        <v>27</v>
      </c>
      <c r="C75" s="16" t="s">
        <v>173</v>
      </c>
      <c r="D75" s="17" t="s">
        <v>31</v>
      </c>
      <c r="E75" s="18" t="s">
        <v>0</v>
      </c>
      <c r="F75" s="17" t="s">
        <v>29</v>
      </c>
      <c r="G75" s="17" t="s">
        <v>30</v>
      </c>
      <c r="H75" s="19">
        <v>194</v>
      </c>
      <c r="I75" s="19">
        <v>193</v>
      </c>
      <c r="J75" s="19">
        <v>184</v>
      </c>
      <c r="K75" s="19">
        <v>166</v>
      </c>
      <c r="L75" s="19">
        <v>176</v>
      </c>
      <c r="M75" s="19">
        <v>184</v>
      </c>
      <c r="N75" s="8">
        <v>184</v>
      </c>
      <c r="O75">
        <v>143</v>
      </c>
      <c r="P75" s="8" t="str">
        <f>+IF(C75=corn14!J73,"ok",1)</f>
        <v>ok</v>
      </c>
      <c r="Q75" s="8">
        <f>+O75-corn14!K73</f>
        <v>0</v>
      </c>
    </row>
    <row r="76" spans="1:17" s="8" customFormat="1" x14ac:dyDescent="0.3">
      <c r="A76" s="15" t="s">
        <v>174</v>
      </c>
      <c r="B76" s="16" t="s">
        <v>27</v>
      </c>
      <c r="C76" s="16" t="s">
        <v>175</v>
      </c>
      <c r="D76" s="17" t="s">
        <v>31</v>
      </c>
      <c r="E76" s="18" t="s">
        <v>0</v>
      </c>
      <c r="F76" s="17" t="s">
        <v>29</v>
      </c>
      <c r="G76" s="17" t="s">
        <v>30</v>
      </c>
      <c r="H76" s="19">
        <v>178</v>
      </c>
      <c r="I76" s="19">
        <v>150</v>
      </c>
      <c r="J76" s="19">
        <v>135</v>
      </c>
      <c r="K76" s="19">
        <v>115</v>
      </c>
      <c r="L76" s="19">
        <v>153</v>
      </c>
      <c r="M76" s="19">
        <v>146</v>
      </c>
      <c r="N76" s="8">
        <v>146</v>
      </c>
      <c r="O76">
        <v>145</v>
      </c>
      <c r="P76" s="8" t="str">
        <f>+IF(C76=corn14!J74,"ok",1)</f>
        <v>ok</v>
      </c>
      <c r="Q76" s="8">
        <f>+O76-corn14!K74</f>
        <v>0</v>
      </c>
    </row>
    <row r="77" spans="1:17" s="8" customFormat="1" x14ac:dyDescent="0.3">
      <c r="A77" s="15" t="s">
        <v>176</v>
      </c>
      <c r="B77" s="16" t="s">
        <v>27</v>
      </c>
      <c r="C77" s="16" t="s">
        <v>177</v>
      </c>
      <c r="D77" s="17" t="s">
        <v>31</v>
      </c>
      <c r="E77" s="18" t="s">
        <v>0</v>
      </c>
      <c r="F77" s="17" t="s">
        <v>29</v>
      </c>
      <c r="G77" s="17" t="s">
        <v>30</v>
      </c>
      <c r="H77" s="19">
        <v>189</v>
      </c>
      <c r="I77" s="19">
        <v>174</v>
      </c>
      <c r="J77" s="19">
        <v>174</v>
      </c>
      <c r="K77" s="19">
        <v>170</v>
      </c>
      <c r="L77" s="19">
        <v>168</v>
      </c>
      <c r="M77" s="19">
        <v>173</v>
      </c>
      <c r="N77" s="8">
        <v>173</v>
      </c>
      <c r="O77">
        <v>147</v>
      </c>
      <c r="P77" s="8" t="str">
        <f>+IF(C77=corn14!J75,"ok",1)</f>
        <v>ok</v>
      </c>
      <c r="Q77" s="8">
        <f>+O77-corn14!K75</f>
        <v>0</v>
      </c>
    </row>
    <row r="78" spans="1:17" s="8" customFormat="1" x14ac:dyDescent="0.3">
      <c r="A78" s="15" t="s">
        <v>178</v>
      </c>
      <c r="B78" s="16" t="s">
        <v>27</v>
      </c>
      <c r="C78" s="16" t="s">
        <v>179</v>
      </c>
      <c r="D78" s="17" t="s">
        <v>31</v>
      </c>
      <c r="E78" s="18" t="s">
        <v>0</v>
      </c>
      <c r="F78" s="17" t="s">
        <v>29</v>
      </c>
      <c r="G78" s="17" t="s">
        <v>30</v>
      </c>
      <c r="H78" s="19">
        <v>202</v>
      </c>
      <c r="I78" s="19">
        <v>184</v>
      </c>
      <c r="J78" s="19">
        <v>164</v>
      </c>
      <c r="K78" s="19">
        <v>118</v>
      </c>
      <c r="L78" s="19">
        <v>183</v>
      </c>
      <c r="M78" s="19">
        <v>177</v>
      </c>
      <c r="N78" s="8">
        <v>177</v>
      </c>
      <c r="O78">
        <v>149</v>
      </c>
      <c r="P78" s="8" t="str">
        <f>+IF(C78=corn14!J76,"ok",1)</f>
        <v>ok</v>
      </c>
      <c r="Q78" s="8">
        <f>+O78-corn14!K76</f>
        <v>0</v>
      </c>
    </row>
    <row r="79" spans="1:17" s="8" customFormat="1" x14ac:dyDescent="0.3">
      <c r="A79" s="15" t="s">
        <v>180</v>
      </c>
      <c r="B79" s="16" t="s">
        <v>27</v>
      </c>
      <c r="C79" s="16" t="s">
        <v>181</v>
      </c>
      <c r="D79" s="17" t="s">
        <v>31</v>
      </c>
      <c r="E79" s="18" t="s">
        <v>0</v>
      </c>
      <c r="F79" s="17" t="s">
        <v>29</v>
      </c>
      <c r="G79" s="17" t="s">
        <v>30</v>
      </c>
      <c r="H79" s="19">
        <v>191</v>
      </c>
      <c r="I79" s="19">
        <v>173</v>
      </c>
      <c r="J79" s="19">
        <v>181</v>
      </c>
      <c r="K79" s="19">
        <v>164</v>
      </c>
      <c r="L79" s="19">
        <v>162</v>
      </c>
      <c r="M79" s="19">
        <v>173</v>
      </c>
      <c r="N79" s="8">
        <v>173</v>
      </c>
      <c r="O79">
        <v>151</v>
      </c>
      <c r="P79" s="8" t="str">
        <f>+IF(C79=corn14!J77,"ok",1)</f>
        <v>ok</v>
      </c>
      <c r="Q79" s="8">
        <f>+O79-corn14!K77</f>
        <v>0</v>
      </c>
    </row>
    <row r="80" spans="1:17" s="8" customFormat="1" x14ac:dyDescent="0.3">
      <c r="A80" s="15" t="s">
        <v>182</v>
      </c>
      <c r="B80" s="16" t="s">
        <v>27</v>
      </c>
      <c r="C80" s="16" t="s">
        <v>183</v>
      </c>
      <c r="D80" s="17" t="s">
        <v>31</v>
      </c>
      <c r="E80" s="18" t="s">
        <v>0</v>
      </c>
      <c r="F80" s="17" t="s">
        <v>29</v>
      </c>
      <c r="G80" s="17" t="s">
        <v>30</v>
      </c>
      <c r="H80" s="19">
        <v>179</v>
      </c>
      <c r="I80" s="19">
        <v>136</v>
      </c>
      <c r="J80" s="19">
        <v>159</v>
      </c>
      <c r="K80" s="19">
        <v>148</v>
      </c>
      <c r="L80" s="19">
        <v>142</v>
      </c>
      <c r="M80" s="19">
        <v>150</v>
      </c>
      <c r="N80" s="8">
        <v>150</v>
      </c>
      <c r="O80">
        <v>153</v>
      </c>
      <c r="P80" s="8" t="str">
        <f>+IF(C80=corn14!J78,"ok",1)</f>
        <v>ok</v>
      </c>
      <c r="Q80" s="8">
        <f>+O80-corn14!K78</f>
        <v>0</v>
      </c>
    </row>
    <row r="81" spans="1:17" s="8" customFormat="1" x14ac:dyDescent="0.3">
      <c r="A81" s="15" t="s">
        <v>184</v>
      </c>
      <c r="B81" s="16" t="s">
        <v>27</v>
      </c>
      <c r="C81" s="16" t="s">
        <v>185</v>
      </c>
      <c r="D81" s="17" t="s">
        <v>31</v>
      </c>
      <c r="E81" s="18" t="s">
        <v>0</v>
      </c>
      <c r="F81" s="17" t="s">
        <v>29</v>
      </c>
      <c r="G81" s="17" t="s">
        <v>30</v>
      </c>
      <c r="H81" s="19">
        <v>194</v>
      </c>
      <c r="I81" s="19">
        <v>164</v>
      </c>
      <c r="J81" s="19">
        <v>164</v>
      </c>
      <c r="K81" s="19">
        <v>129</v>
      </c>
      <c r="L81" s="19">
        <v>179</v>
      </c>
      <c r="M81" s="19">
        <v>169</v>
      </c>
      <c r="N81" s="8">
        <v>169</v>
      </c>
      <c r="O81">
        <v>155</v>
      </c>
      <c r="P81" s="8">
        <f>+IF(C81=corn14!J79,"ok",1)</f>
        <v>1</v>
      </c>
      <c r="Q81" s="8">
        <f>+O81-corn14!K79</f>
        <v>0</v>
      </c>
    </row>
    <row r="82" spans="1:17" s="8" customFormat="1" ht="13.8" x14ac:dyDescent="0.3">
      <c r="A82" s="15" t="s">
        <v>186</v>
      </c>
      <c r="B82" s="16" t="s">
        <v>27</v>
      </c>
      <c r="C82" s="16" t="s">
        <v>187</v>
      </c>
      <c r="D82" s="17" t="s">
        <v>31</v>
      </c>
      <c r="E82" s="18" t="s">
        <v>0</v>
      </c>
      <c r="F82" s="17" t="s">
        <v>29</v>
      </c>
      <c r="G82" s="17" t="s">
        <v>30</v>
      </c>
      <c r="H82" s="19">
        <v>194</v>
      </c>
      <c r="I82" s="19">
        <v>164</v>
      </c>
      <c r="J82" s="19">
        <v>164</v>
      </c>
      <c r="K82" s="19">
        <v>129</v>
      </c>
      <c r="L82" s="19">
        <v>179</v>
      </c>
      <c r="M82" s="19">
        <v>169</v>
      </c>
      <c r="N82" s="8">
        <v>169</v>
      </c>
      <c r="O82" s="35">
        <v>155</v>
      </c>
      <c r="P82" s="8">
        <f>+IF(C82=corn14!J80,"ok",1)</f>
        <v>1</v>
      </c>
      <c r="Q82" s="8">
        <f>+O82-corn14!K80</f>
        <v>0</v>
      </c>
    </row>
    <row r="83" spans="1:17" s="8" customFormat="1" x14ac:dyDescent="0.3">
      <c r="A83" s="15" t="s">
        <v>188</v>
      </c>
      <c r="B83" s="16" t="s">
        <v>27</v>
      </c>
      <c r="C83" s="16" t="s">
        <v>189</v>
      </c>
      <c r="D83" s="17" t="s">
        <v>31</v>
      </c>
      <c r="E83" s="18" t="s">
        <v>0</v>
      </c>
      <c r="F83" s="17" t="s">
        <v>29</v>
      </c>
      <c r="G83" s="17" t="s">
        <v>30</v>
      </c>
      <c r="H83" s="19">
        <v>185</v>
      </c>
      <c r="I83" s="19">
        <v>152</v>
      </c>
      <c r="J83" s="19">
        <v>178</v>
      </c>
      <c r="K83" s="19">
        <v>150</v>
      </c>
      <c r="L83" s="19">
        <v>156</v>
      </c>
      <c r="M83" s="19">
        <v>162</v>
      </c>
      <c r="N83" s="8">
        <v>162</v>
      </c>
      <c r="O83">
        <v>157</v>
      </c>
      <c r="P83" s="8" t="str">
        <f>+IF(C83=corn14!J81,"ok",1)</f>
        <v>ok</v>
      </c>
      <c r="Q83" s="8">
        <f>+O83-corn14!K81</f>
        <v>0</v>
      </c>
    </row>
    <row r="84" spans="1:17" s="8" customFormat="1" x14ac:dyDescent="0.3">
      <c r="A84" s="15" t="s">
        <v>190</v>
      </c>
      <c r="B84" s="16" t="s">
        <v>27</v>
      </c>
      <c r="C84" s="16" t="s">
        <v>191</v>
      </c>
      <c r="D84" s="17" t="s">
        <v>31</v>
      </c>
      <c r="E84" s="18" t="s">
        <v>0</v>
      </c>
      <c r="F84" s="17" t="s">
        <v>29</v>
      </c>
      <c r="G84" s="17" t="s">
        <v>30</v>
      </c>
      <c r="H84" s="19">
        <v>134</v>
      </c>
      <c r="I84" s="19">
        <v>93</v>
      </c>
      <c r="J84" s="19">
        <v>118</v>
      </c>
      <c r="K84" s="19">
        <v>93</v>
      </c>
      <c r="L84" s="19">
        <v>120</v>
      </c>
      <c r="M84" s="19">
        <v>110</v>
      </c>
      <c r="N84" s="8">
        <v>110</v>
      </c>
      <c r="O84">
        <v>159</v>
      </c>
      <c r="P84" s="8" t="str">
        <f>+IF(C84=corn14!J82,"ok",1)</f>
        <v>ok</v>
      </c>
      <c r="Q84" s="8">
        <f>+O84-corn14!K82</f>
        <v>0</v>
      </c>
    </row>
    <row r="85" spans="1:17" s="8" customFormat="1" x14ac:dyDescent="0.3">
      <c r="A85" s="15" t="s">
        <v>192</v>
      </c>
      <c r="B85" s="16" t="s">
        <v>27</v>
      </c>
      <c r="C85" s="16" t="s">
        <v>193</v>
      </c>
      <c r="D85" s="17" t="s">
        <v>31</v>
      </c>
      <c r="E85" s="18" t="s">
        <v>0</v>
      </c>
      <c r="F85" s="17" t="s">
        <v>29</v>
      </c>
      <c r="G85" s="17" t="s">
        <v>30</v>
      </c>
      <c r="H85" s="19">
        <v>183</v>
      </c>
      <c r="I85" s="19">
        <v>190</v>
      </c>
      <c r="J85" s="19">
        <v>183</v>
      </c>
      <c r="K85" s="19">
        <v>128</v>
      </c>
      <c r="L85" s="19">
        <v>139</v>
      </c>
      <c r="M85" s="19">
        <v>168</v>
      </c>
      <c r="N85" s="8">
        <v>168</v>
      </c>
      <c r="O85">
        <v>161</v>
      </c>
      <c r="P85" s="8" t="str">
        <f>+IF(C85=corn14!J83,"ok",1)</f>
        <v>ok</v>
      </c>
      <c r="Q85" s="8">
        <f>+O85-corn14!K83</f>
        <v>0</v>
      </c>
    </row>
    <row r="86" spans="1:17" s="8" customFormat="1" x14ac:dyDescent="0.3">
      <c r="A86" s="15" t="s">
        <v>194</v>
      </c>
      <c r="B86" s="16" t="s">
        <v>27</v>
      </c>
      <c r="C86" s="16" t="s">
        <v>195</v>
      </c>
      <c r="D86" s="17" t="s">
        <v>31</v>
      </c>
      <c r="E86" s="18" t="s">
        <v>0</v>
      </c>
      <c r="F86" s="17" t="s">
        <v>29</v>
      </c>
      <c r="G86" s="17" t="s">
        <v>30</v>
      </c>
      <c r="H86" s="19">
        <v>185</v>
      </c>
      <c r="I86" s="19">
        <v>151</v>
      </c>
      <c r="J86" s="19">
        <v>174</v>
      </c>
      <c r="K86" s="19">
        <v>130</v>
      </c>
      <c r="L86" s="19">
        <v>166</v>
      </c>
      <c r="M86" s="19">
        <v>164</v>
      </c>
      <c r="N86" s="8">
        <v>164</v>
      </c>
      <c r="O86">
        <v>163</v>
      </c>
      <c r="P86" s="8" t="str">
        <f>+IF(C86=corn14!J84,"ok",1)</f>
        <v>ok</v>
      </c>
      <c r="Q86" s="8">
        <f>+O86-corn14!K84</f>
        <v>0</v>
      </c>
    </row>
    <row r="87" spans="1:17" s="8" customFormat="1" x14ac:dyDescent="0.3">
      <c r="A87" s="15" t="s">
        <v>196</v>
      </c>
      <c r="B87" s="16" t="s">
        <v>27</v>
      </c>
      <c r="C87" s="16" t="s">
        <v>197</v>
      </c>
      <c r="D87" s="17" t="s">
        <v>31</v>
      </c>
      <c r="E87" s="18" t="s">
        <v>0</v>
      </c>
      <c r="F87" s="17" t="s">
        <v>29</v>
      </c>
      <c r="G87" s="17" t="s">
        <v>30</v>
      </c>
      <c r="H87" s="19">
        <v>204</v>
      </c>
      <c r="I87" s="19">
        <v>172</v>
      </c>
      <c r="J87" s="19">
        <v>173</v>
      </c>
      <c r="K87" s="19">
        <v>135</v>
      </c>
      <c r="L87" s="19">
        <v>180</v>
      </c>
      <c r="M87" s="19">
        <v>175</v>
      </c>
      <c r="N87" s="8">
        <v>175</v>
      </c>
      <c r="O87">
        <v>165</v>
      </c>
      <c r="P87" s="8" t="str">
        <f>+IF(C87=corn14!J85,"ok",1)</f>
        <v>ok</v>
      </c>
      <c r="Q87" s="8">
        <f>+O87-corn14!K85</f>
        <v>0</v>
      </c>
    </row>
    <row r="88" spans="1:17" s="8" customFormat="1" x14ac:dyDescent="0.3">
      <c r="A88" s="15" t="s">
        <v>198</v>
      </c>
      <c r="B88" s="16" t="s">
        <v>27</v>
      </c>
      <c r="C88" s="16" t="s">
        <v>199</v>
      </c>
      <c r="D88" s="17" t="s">
        <v>31</v>
      </c>
      <c r="E88" s="18" t="s">
        <v>0</v>
      </c>
      <c r="F88" s="17" t="s">
        <v>29</v>
      </c>
      <c r="G88" s="17" t="s">
        <v>30</v>
      </c>
      <c r="H88" s="19">
        <v>202</v>
      </c>
      <c r="I88" s="19">
        <v>196</v>
      </c>
      <c r="J88" s="19">
        <v>177</v>
      </c>
      <c r="K88" s="19">
        <v>125</v>
      </c>
      <c r="L88" s="19">
        <v>174</v>
      </c>
      <c r="M88" s="19">
        <v>182</v>
      </c>
      <c r="N88" s="8">
        <v>182</v>
      </c>
      <c r="O88">
        <v>167</v>
      </c>
      <c r="P88" s="8" t="str">
        <f>+IF(C88=corn14!J86,"ok",1)</f>
        <v>ok</v>
      </c>
      <c r="Q88" s="8">
        <f>+O88-corn14!K86</f>
        <v>0</v>
      </c>
    </row>
    <row r="89" spans="1:17" s="8" customFormat="1" x14ac:dyDescent="0.3">
      <c r="A89" s="15" t="s">
        <v>200</v>
      </c>
      <c r="B89" s="16" t="s">
        <v>27</v>
      </c>
      <c r="C89" s="16" t="s">
        <v>201</v>
      </c>
      <c r="D89" s="17" t="s">
        <v>31</v>
      </c>
      <c r="E89" s="18" t="s">
        <v>0</v>
      </c>
      <c r="F89" s="17" t="s">
        <v>29</v>
      </c>
      <c r="G89" s="17" t="s">
        <v>30</v>
      </c>
      <c r="H89" s="19">
        <v>175</v>
      </c>
      <c r="I89" s="19">
        <v>162</v>
      </c>
      <c r="J89" s="19">
        <v>163</v>
      </c>
      <c r="K89" s="19">
        <v>157</v>
      </c>
      <c r="L89" s="19">
        <v>135</v>
      </c>
      <c r="M89" s="19">
        <v>161</v>
      </c>
      <c r="N89" s="8">
        <v>161</v>
      </c>
      <c r="O89">
        <v>169</v>
      </c>
      <c r="P89" s="8" t="str">
        <f>+IF(C89=corn14!J87,"ok",1)</f>
        <v>ok</v>
      </c>
      <c r="Q89" s="8">
        <f>+O89-corn14!K87</f>
        <v>0</v>
      </c>
    </row>
    <row r="90" spans="1:17" s="8" customFormat="1" x14ac:dyDescent="0.3">
      <c r="A90" s="15" t="s">
        <v>202</v>
      </c>
      <c r="B90" s="16" t="s">
        <v>27</v>
      </c>
      <c r="C90" s="16" t="s">
        <v>203</v>
      </c>
      <c r="D90" s="17" t="s">
        <v>31</v>
      </c>
      <c r="E90" s="18" t="s">
        <v>0</v>
      </c>
      <c r="F90" s="17" t="s">
        <v>29</v>
      </c>
      <c r="G90" s="17" t="s">
        <v>30</v>
      </c>
      <c r="H90" s="19">
        <v>183</v>
      </c>
      <c r="I90" s="19">
        <v>177</v>
      </c>
      <c r="J90" s="19">
        <v>162</v>
      </c>
      <c r="K90" s="19">
        <v>159</v>
      </c>
      <c r="L90" s="19">
        <v>158</v>
      </c>
      <c r="M90" s="19">
        <v>166</v>
      </c>
      <c r="N90" s="8">
        <v>166</v>
      </c>
      <c r="O90">
        <v>171</v>
      </c>
      <c r="P90" s="8" t="str">
        <f>+IF(C90=corn14!J88,"ok",1)</f>
        <v>ok</v>
      </c>
      <c r="Q90" s="8">
        <f>+O90-corn14!K88</f>
        <v>0</v>
      </c>
    </row>
    <row r="91" spans="1:17" s="8" customFormat="1" x14ac:dyDescent="0.3">
      <c r="A91" s="15" t="s">
        <v>204</v>
      </c>
      <c r="B91" s="16" t="s">
        <v>27</v>
      </c>
      <c r="C91" s="16" t="s">
        <v>205</v>
      </c>
      <c r="D91" s="17" t="s">
        <v>31</v>
      </c>
      <c r="E91" s="18" t="s">
        <v>0</v>
      </c>
      <c r="F91" s="17" t="s">
        <v>29</v>
      </c>
      <c r="G91" s="17" t="s">
        <v>30</v>
      </c>
      <c r="H91" s="19">
        <v>151</v>
      </c>
      <c r="I91" s="19">
        <v>122</v>
      </c>
      <c r="J91" s="19">
        <v>140</v>
      </c>
      <c r="K91" s="19">
        <v>97</v>
      </c>
      <c r="L91" s="19">
        <v>136</v>
      </c>
      <c r="M91" s="19">
        <v>133</v>
      </c>
      <c r="N91" s="8">
        <v>133</v>
      </c>
      <c r="O91">
        <v>173</v>
      </c>
      <c r="P91" s="8" t="str">
        <f>+IF(C91=corn14!J89,"ok",1)</f>
        <v>ok</v>
      </c>
      <c r="Q91" s="8">
        <f>+O91-corn14!K89</f>
        <v>0</v>
      </c>
    </row>
    <row r="92" spans="1:17" s="8" customFormat="1" x14ac:dyDescent="0.3">
      <c r="A92" s="15" t="s">
        <v>206</v>
      </c>
      <c r="B92" s="16" t="s">
        <v>27</v>
      </c>
      <c r="C92" s="16" t="s">
        <v>207</v>
      </c>
      <c r="D92" s="17" t="s">
        <v>31</v>
      </c>
      <c r="E92" s="18" t="s">
        <v>0</v>
      </c>
      <c r="F92" s="17" t="s">
        <v>29</v>
      </c>
      <c r="G92" s="17" t="s">
        <v>30</v>
      </c>
      <c r="H92" s="19">
        <v>154</v>
      </c>
      <c r="I92" s="19">
        <v>111</v>
      </c>
      <c r="J92" s="19">
        <v>131</v>
      </c>
      <c r="K92" s="19">
        <v>104</v>
      </c>
      <c r="L92" s="19">
        <v>135</v>
      </c>
      <c r="M92" s="19">
        <v>126</v>
      </c>
      <c r="N92" s="8">
        <v>126</v>
      </c>
      <c r="O92">
        <v>175</v>
      </c>
      <c r="P92" s="8" t="str">
        <f>+IF(C92=corn14!J90,"ok",1)</f>
        <v>ok</v>
      </c>
      <c r="Q92" s="8">
        <f>+O92-corn14!K90</f>
        <v>0</v>
      </c>
    </row>
    <row r="93" spans="1:17" s="8" customFormat="1" x14ac:dyDescent="0.3">
      <c r="A93" s="15" t="s">
        <v>208</v>
      </c>
      <c r="B93" s="16" t="s">
        <v>27</v>
      </c>
      <c r="C93" s="16" t="s">
        <v>209</v>
      </c>
      <c r="D93" s="17" t="s">
        <v>31</v>
      </c>
      <c r="E93" s="18" t="s">
        <v>0</v>
      </c>
      <c r="F93" s="17" t="s">
        <v>29</v>
      </c>
      <c r="G93" s="17" t="s">
        <v>30</v>
      </c>
      <c r="H93" s="19">
        <v>149</v>
      </c>
      <c r="I93" s="19">
        <v>100</v>
      </c>
      <c r="J93" s="19">
        <v>100</v>
      </c>
      <c r="K93" s="19">
        <v>106</v>
      </c>
      <c r="L93" s="19">
        <v>144</v>
      </c>
      <c r="M93" s="19">
        <v>117</v>
      </c>
      <c r="N93" s="8">
        <v>117</v>
      </c>
      <c r="O93">
        <v>177</v>
      </c>
      <c r="P93" s="8" t="str">
        <f>+IF(C93=corn14!J91,"ok",1)</f>
        <v>ok</v>
      </c>
      <c r="Q93" s="8">
        <f>+O93-corn14!K91</f>
        <v>0</v>
      </c>
    </row>
    <row r="94" spans="1:17" s="8" customFormat="1" x14ac:dyDescent="0.3">
      <c r="A94" s="15" t="s">
        <v>210</v>
      </c>
      <c r="B94" s="16" t="s">
        <v>27</v>
      </c>
      <c r="C94" s="16" t="s">
        <v>211</v>
      </c>
      <c r="D94" s="17" t="s">
        <v>31</v>
      </c>
      <c r="E94" s="18" t="s">
        <v>0</v>
      </c>
      <c r="F94" s="17" t="s">
        <v>29</v>
      </c>
      <c r="G94" s="17" t="s">
        <v>30</v>
      </c>
      <c r="H94" s="19">
        <v>157</v>
      </c>
      <c r="I94" s="19">
        <v>104</v>
      </c>
      <c r="J94" s="19">
        <v>126</v>
      </c>
      <c r="K94" s="19">
        <v>104</v>
      </c>
      <c r="L94" s="19">
        <v>149</v>
      </c>
      <c r="M94" s="19">
        <v>126</v>
      </c>
      <c r="N94" s="8">
        <v>126</v>
      </c>
      <c r="O94">
        <v>179</v>
      </c>
      <c r="P94" s="8" t="str">
        <f>+IF(C94=corn14!J92,"ok",1)</f>
        <v>ok</v>
      </c>
      <c r="Q94" s="8">
        <f>+O94-corn14!K92</f>
        <v>0</v>
      </c>
    </row>
    <row r="95" spans="1:17" s="8" customFormat="1" x14ac:dyDescent="0.3">
      <c r="A95" s="15" t="s">
        <v>212</v>
      </c>
      <c r="B95" s="16" t="s">
        <v>27</v>
      </c>
      <c r="C95" s="16" t="s">
        <v>213</v>
      </c>
      <c r="D95" s="17" t="s">
        <v>31</v>
      </c>
      <c r="E95" s="18" t="s">
        <v>0</v>
      </c>
      <c r="F95" s="17" t="s">
        <v>29</v>
      </c>
      <c r="G95" s="17" t="s">
        <v>30</v>
      </c>
      <c r="H95" s="19">
        <v>161</v>
      </c>
      <c r="I95" s="19">
        <v>106</v>
      </c>
      <c r="J95" s="19">
        <v>125</v>
      </c>
      <c r="K95" s="19">
        <v>106</v>
      </c>
      <c r="L95" s="19">
        <v>145</v>
      </c>
      <c r="M95" s="19">
        <v>125</v>
      </c>
      <c r="N95" s="8">
        <v>125</v>
      </c>
      <c r="O95">
        <v>181</v>
      </c>
      <c r="P95" s="8" t="str">
        <f>+IF(C95=corn14!J93,"ok",1)</f>
        <v>ok</v>
      </c>
      <c r="Q95" s="8">
        <f>+O95-corn14!K93</f>
        <v>0</v>
      </c>
    </row>
    <row r="96" spans="1:17" s="8" customFormat="1" x14ac:dyDescent="0.3">
      <c r="A96" s="15" t="s">
        <v>214</v>
      </c>
      <c r="B96" s="16" t="s">
        <v>27</v>
      </c>
      <c r="C96" s="16" t="s">
        <v>215</v>
      </c>
      <c r="D96" s="17" t="s">
        <v>31</v>
      </c>
      <c r="E96" s="18" t="s">
        <v>0</v>
      </c>
      <c r="F96" s="17" t="s">
        <v>29</v>
      </c>
      <c r="G96" s="17" t="s">
        <v>30</v>
      </c>
      <c r="H96" s="19">
        <v>171</v>
      </c>
      <c r="I96" s="19">
        <v>131</v>
      </c>
      <c r="J96" s="19">
        <v>155</v>
      </c>
      <c r="K96" s="19">
        <v>131</v>
      </c>
      <c r="L96" s="19">
        <v>156</v>
      </c>
      <c r="M96" s="19">
        <v>147</v>
      </c>
      <c r="N96" s="8">
        <v>147</v>
      </c>
      <c r="O96">
        <v>183</v>
      </c>
      <c r="P96" s="8" t="str">
        <f>+IF(C96=corn14!J94,"ok",1)</f>
        <v>ok</v>
      </c>
      <c r="Q96" s="8">
        <f>+O96-corn14!K94</f>
        <v>0</v>
      </c>
    </row>
    <row r="97" spans="1:17" s="8" customFormat="1" x14ac:dyDescent="0.3">
      <c r="A97" s="15" t="s">
        <v>216</v>
      </c>
      <c r="B97" s="16" t="s">
        <v>27</v>
      </c>
      <c r="C97" s="16" t="s">
        <v>217</v>
      </c>
      <c r="D97" s="17" t="s">
        <v>31</v>
      </c>
      <c r="E97" s="18" t="s">
        <v>0</v>
      </c>
      <c r="F97" s="17" t="s">
        <v>29</v>
      </c>
      <c r="G97" s="17" t="s">
        <v>30</v>
      </c>
      <c r="H97" s="19">
        <v>143</v>
      </c>
      <c r="I97" s="19">
        <v>93</v>
      </c>
      <c r="J97" s="19">
        <v>126</v>
      </c>
      <c r="K97" s="19">
        <v>93</v>
      </c>
      <c r="L97" s="19">
        <v>123</v>
      </c>
      <c r="M97" s="19">
        <v>114</v>
      </c>
      <c r="N97" s="8">
        <v>114</v>
      </c>
      <c r="O97">
        <v>185</v>
      </c>
      <c r="P97" s="8" t="str">
        <f>+IF(C97=corn14!J95,"ok",1)</f>
        <v>ok</v>
      </c>
      <c r="Q97" s="8">
        <f>+O97-corn14!K95</f>
        <v>0</v>
      </c>
    </row>
    <row r="98" spans="1:17" s="8" customFormat="1" x14ac:dyDescent="0.3">
      <c r="A98" s="15" t="s">
        <v>218</v>
      </c>
      <c r="B98" s="16" t="s">
        <v>27</v>
      </c>
      <c r="C98" s="16" t="s">
        <v>219</v>
      </c>
      <c r="D98" s="17" t="s">
        <v>31</v>
      </c>
      <c r="E98" s="18" t="s">
        <v>0</v>
      </c>
      <c r="F98" s="17" t="s">
        <v>29</v>
      </c>
      <c r="G98" s="17" t="s">
        <v>30</v>
      </c>
      <c r="H98" s="19">
        <v>176</v>
      </c>
      <c r="I98" s="19">
        <v>168</v>
      </c>
      <c r="J98" s="19">
        <v>191</v>
      </c>
      <c r="K98" s="19">
        <v>149</v>
      </c>
      <c r="L98" s="19">
        <v>137</v>
      </c>
      <c r="M98" s="19">
        <v>164</v>
      </c>
      <c r="N98" s="8">
        <v>164</v>
      </c>
      <c r="O98">
        <v>187</v>
      </c>
      <c r="P98" s="8" t="str">
        <f>+IF(C98=corn14!J96,"ok",1)</f>
        <v>ok</v>
      </c>
      <c r="Q98" s="8">
        <f>+O98-corn14!K96</f>
        <v>0</v>
      </c>
    </row>
    <row r="99" spans="1:17" s="8" customFormat="1" x14ac:dyDescent="0.3">
      <c r="A99" s="15" t="s">
        <v>220</v>
      </c>
      <c r="B99" s="16" t="s">
        <v>27</v>
      </c>
      <c r="C99" s="16" t="s">
        <v>221</v>
      </c>
      <c r="D99" s="17" t="s">
        <v>31</v>
      </c>
      <c r="E99" s="18" t="s">
        <v>0</v>
      </c>
      <c r="F99" s="17" t="s">
        <v>29</v>
      </c>
      <c r="G99" s="17" t="s">
        <v>30</v>
      </c>
      <c r="H99" s="19">
        <v>181</v>
      </c>
      <c r="I99" s="19">
        <v>184</v>
      </c>
      <c r="J99" s="19">
        <v>177</v>
      </c>
      <c r="K99" s="19">
        <v>161</v>
      </c>
      <c r="L99" s="19">
        <v>148</v>
      </c>
      <c r="M99" s="19">
        <v>173</v>
      </c>
      <c r="N99" s="8">
        <v>173</v>
      </c>
      <c r="O99">
        <v>189</v>
      </c>
      <c r="P99" s="8" t="str">
        <f>+IF(C99=corn14!J97,"ok",1)</f>
        <v>ok</v>
      </c>
      <c r="Q99" s="8">
        <f>+O99-corn14!K97</f>
        <v>0</v>
      </c>
    </row>
    <row r="100" spans="1:17" s="8" customFormat="1" x14ac:dyDescent="0.3">
      <c r="A100" s="15" t="s">
        <v>222</v>
      </c>
      <c r="B100" s="16" t="s">
        <v>27</v>
      </c>
      <c r="C100" s="16" t="s">
        <v>223</v>
      </c>
      <c r="D100" s="17" t="s">
        <v>31</v>
      </c>
      <c r="E100" s="18" t="s">
        <v>0</v>
      </c>
      <c r="F100" s="17" t="s">
        <v>29</v>
      </c>
      <c r="G100" s="17" t="s">
        <v>30</v>
      </c>
      <c r="H100" s="19">
        <v>164</v>
      </c>
      <c r="I100" s="19">
        <v>191</v>
      </c>
      <c r="J100" s="19">
        <v>186</v>
      </c>
      <c r="K100" s="19">
        <v>129</v>
      </c>
      <c r="L100" s="19">
        <v>169</v>
      </c>
      <c r="M100" s="19">
        <v>173</v>
      </c>
      <c r="N100" s="8">
        <v>173</v>
      </c>
      <c r="O100">
        <v>191</v>
      </c>
      <c r="P100" s="8" t="str">
        <f>+IF(C100=corn14!J98,"ok",1)</f>
        <v>ok</v>
      </c>
      <c r="Q100" s="8">
        <f>+O100-corn14!K98</f>
        <v>0</v>
      </c>
    </row>
    <row r="101" spans="1:17" s="8" customFormat="1" x14ac:dyDescent="0.3">
      <c r="A101" s="15" t="s">
        <v>224</v>
      </c>
      <c r="B101" s="16" t="s">
        <v>27</v>
      </c>
      <c r="C101" s="16" t="s">
        <v>225</v>
      </c>
      <c r="D101" s="17" t="s">
        <v>31</v>
      </c>
      <c r="E101" s="18" t="s">
        <v>0</v>
      </c>
      <c r="F101" s="17" t="s">
        <v>29</v>
      </c>
      <c r="G101" s="17" t="s">
        <v>30</v>
      </c>
      <c r="H101" s="19">
        <v>187</v>
      </c>
      <c r="I101" s="19">
        <v>161</v>
      </c>
      <c r="J101" s="19">
        <v>171</v>
      </c>
      <c r="K101" s="19">
        <v>128</v>
      </c>
      <c r="L101" s="19">
        <v>159</v>
      </c>
      <c r="M101" s="19">
        <v>164</v>
      </c>
      <c r="N101" s="8">
        <v>164</v>
      </c>
      <c r="O101">
        <v>193</v>
      </c>
      <c r="P101" s="8" t="str">
        <f>+IF(C101=corn14!J99,"ok",1)</f>
        <v>ok</v>
      </c>
      <c r="Q101" s="8">
        <f>+O101-corn14!K99</f>
        <v>0</v>
      </c>
    </row>
    <row r="102" spans="1:17" s="8" customFormat="1" x14ac:dyDescent="0.3">
      <c r="A102" s="15" t="s">
        <v>226</v>
      </c>
      <c r="B102" s="16" t="s">
        <v>27</v>
      </c>
      <c r="C102" s="16" t="s">
        <v>227</v>
      </c>
      <c r="D102" s="17" t="s">
        <v>31</v>
      </c>
      <c r="E102" s="18" t="s">
        <v>0</v>
      </c>
      <c r="F102" s="17" t="s">
        <v>29</v>
      </c>
      <c r="G102" s="17" t="s">
        <v>30</v>
      </c>
      <c r="H102" s="19">
        <v>182</v>
      </c>
      <c r="I102" s="19">
        <v>193</v>
      </c>
      <c r="J102" s="19">
        <v>173</v>
      </c>
      <c r="K102" s="19">
        <v>142</v>
      </c>
      <c r="L102" s="19">
        <v>150</v>
      </c>
      <c r="M102" s="19">
        <v>168</v>
      </c>
      <c r="N102" s="8">
        <v>168</v>
      </c>
      <c r="O102">
        <v>195</v>
      </c>
      <c r="P102" s="8" t="str">
        <f>+IF(C102=corn14!J100,"ok",1)</f>
        <v>ok</v>
      </c>
      <c r="Q102" s="8">
        <f>+O102-corn14!K100</f>
        <v>0</v>
      </c>
    </row>
    <row r="103" spans="1:17" s="8" customFormat="1" x14ac:dyDescent="0.3">
      <c r="A103" s="15" t="s">
        <v>228</v>
      </c>
      <c r="B103" s="16" t="s">
        <v>27</v>
      </c>
      <c r="C103" s="16" t="s">
        <v>229</v>
      </c>
      <c r="D103" s="17" t="s">
        <v>31</v>
      </c>
      <c r="E103" s="18" t="s">
        <v>0</v>
      </c>
      <c r="F103" s="17" t="s">
        <v>29</v>
      </c>
      <c r="G103" s="17" t="s">
        <v>30</v>
      </c>
      <c r="H103" s="19">
        <v>180</v>
      </c>
      <c r="I103" s="19">
        <v>150</v>
      </c>
      <c r="J103" s="19">
        <v>190</v>
      </c>
      <c r="K103" s="19">
        <v>153</v>
      </c>
      <c r="L103" s="19">
        <v>169</v>
      </c>
      <c r="M103" s="19">
        <v>167</v>
      </c>
      <c r="N103" s="8">
        <v>167</v>
      </c>
      <c r="O103">
        <v>197</v>
      </c>
      <c r="P103" s="8" t="str">
        <f>+IF(C103=corn14!J101,"ok",1)</f>
        <v>ok</v>
      </c>
      <c r="Q103" s="8">
        <f>+O103-corn14!K101</f>
        <v>0</v>
      </c>
    </row>
    <row r="104" spans="1:17" s="8" customFormat="1" ht="13.8" x14ac:dyDescent="0.3">
      <c r="A104" s="20"/>
      <c r="B104" s="21"/>
      <c r="C104" s="21"/>
      <c r="D104" s="20"/>
      <c r="E104" s="21"/>
      <c r="F104" s="20"/>
      <c r="G104" s="20"/>
      <c r="H104" s="19"/>
      <c r="I104" s="19"/>
      <c r="J104" s="19"/>
      <c r="K104" s="19"/>
      <c r="L104" s="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6"/>
  <sheetViews>
    <sheetView workbookViewId="0">
      <selection activeCell="N4" sqref="N4"/>
    </sheetView>
  </sheetViews>
  <sheetFormatPr defaultRowHeight="14.4" x14ac:dyDescent="0.3"/>
  <cols>
    <col min="12" max="12" width="9.6640625" bestFit="1" customWidth="1"/>
    <col min="13" max="13" width="8.6640625" style="100"/>
  </cols>
  <sheetData>
    <row r="1" spans="1:17" s="8" customFormat="1" x14ac:dyDescent="0.3">
      <c r="A1" s="2" t="s">
        <v>11</v>
      </c>
      <c r="B1" s="3"/>
      <c r="C1" s="3"/>
      <c r="D1" s="4"/>
      <c r="E1" s="3"/>
      <c r="F1" s="4"/>
      <c r="G1" s="4"/>
      <c r="H1" s="5"/>
      <c r="I1" s="5"/>
      <c r="J1" s="5"/>
      <c r="K1" s="6" t="s">
        <v>12</v>
      </c>
      <c r="L1" s="7">
        <v>42094</v>
      </c>
      <c r="M1" s="98"/>
    </row>
    <row r="2" spans="1:17" s="8" customFormat="1" ht="15" thickBot="1" x14ac:dyDescent="0.35">
      <c r="A2" s="2" t="s">
        <v>13</v>
      </c>
      <c r="B2" s="3"/>
      <c r="C2" s="3"/>
      <c r="D2" s="4"/>
      <c r="E2" s="3"/>
      <c r="F2" s="4"/>
      <c r="G2" s="4"/>
      <c r="H2" s="5"/>
      <c r="I2" s="5"/>
      <c r="J2" s="5"/>
      <c r="K2" s="9"/>
      <c r="L2" s="10"/>
      <c r="M2" s="98"/>
    </row>
    <row r="3" spans="1:17" s="8" customFormat="1" ht="28.2" thickBot="1" x14ac:dyDescent="0.35">
      <c r="A3" s="11" t="s">
        <v>14</v>
      </c>
      <c r="B3" s="12" t="s">
        <v>15</v>
      </c>
      <c r="C3" s="12" t="s">
        <v>16</v>
      </c>
      <c r="D3" s="12" t="s">
        <v>17</v>
      </c>
      <c r="E3" s="12" t="s">
        <v>18</v>
      </c>
      <c r="F3" s="12" t="s">
        <v>19</v>
      </c>
      <c r="G3" s="12" t="s">
        <v>20</v>
      </c>
      <c r="H3" s="13" t="s">
        <v>21</v>
      </c>
      <c r="I3" s="13" t="s">
        <v>22</v>
      </c>
      <c r="J3" s="13" t="s">
        <v>23</v>
      </c>
      <c r="K3" s="13" t="s">
        <v>24</v>
      </c>
      <c r="L3" s="14" t="s">
        <v>25</v>
      </c>
      <c r="M3" s="98" t="s">
        <v>411</v>
      </c>
      <c r="O3" s="8" t="s">
        <v>412</v>
      </c>
      <c r="Q3" s="8" t="s">
        <v>413</v>
      </c>
    </row>
    <row r="4" spans="1:17" s="8" customFormat="1" ht="13.8" x14ac:dyDescent="0.3">
      <c r="A4" s="15" t="s">
        <v>26</v>
      </c>
      <c r="B4" s="16" t="s">
        <v>27</v>
      </c>
      <c r="C4" s="16" t="s">
        <v>28</v>
      </c>
      <c r="D4" s="17" t="s">
        <v>32</v>
      </c>
      <c r="E4" s="18" t="s">
        <v>1</v>
      </c>
      <c r="F4" s="17" t="s">
        <v>29</v>
      </c>
      <c r="G4" s="17" t="s">
        <v>30</v>
      </c>
      <c r="H4" s="19">
        <v>51</v>
      </c>
      <c r="I4" s="19">
        <v>48</v>
      </c>
      <c r="J4" s="19">
        <v>50</v>
      </c>
      <c r="K4" s="19">
        <v>38</v>
      </c>
      <c r="L4" s="19">
        <v>36</v>
      </c>
      <c r="M4" s="99">
        <v>45</v>
      </c>
      <c r="O4" s="8">
        <v>45</v>
      </c>
      <c r="P4" s="19"/>
      <c r="Q4" s="19">
        <v>45</v>
      </c>
    </row>
    <row r="5" spans="1:17" s="8" customFormat="1" ht="13.8" x14ac:dyDescent="0.3">
      <c r="A5" s="15" t="s">
        <v>33</v>
      </c>
      <c r="B5" s="16" t="s">
        <v>27</v>
      </c>
      <c r="C5" s="16" t="s">
        <v>34</v>
      </c>
      <c r="D5" s="17" t="s">
        <v>32</v>
      </c>
      <c r="E5" s="18" t="s">
        <v>1</v>
      </c>
      <c r="F5" s="17" t="s">
        <v>29</v>
      </c>
      <c r="G5" s="17" t="s">
        <v>30</v>
      </c>
      <c r="H5" s="19">
        <v>51</v>
      </c>
      <c r="I5" s="19">
        <v>47</v>
      </c>
      <c r="J5" s="19">
        <v>46</v>
      </c>
      <c r="K5" s="19">
        <v>40</v>
      </c>
      <c r="L5" s="19">
        <v>43</v>
      </c>
      <c r="M5" s="99">
        <v>45</v>
      </c>
      <c r="O5" s="8">
        <v>45</v>
      </c>
      <c r="P5" s="19"/>
      <c r="Q5" s="19">
        <v>45</v>
      </c>
    </row>
    <row r="6" spans="1:17" s="8" customFormat="1" ht="13.8" x14ac:dyDescent="0.3">
      <c r="A6" s="15" t="s">
        <v>35</v>
      </c>
      <c r="B6" s="16" t="s">
        <v>27</v>
      </c>
      <c r="C6" s="16" t="s">
        <v>36</v>
      </c>
      <c r="D6" s="17" t="s">
        <v>32</v>
      </c>
      <c r="E6" s="18" t="s">
        <v>1</v>
      </c>
      <c r="F6" s="17" t="s">
        <v>29</v>
      </c>
      <c r="G6" s="17" t="s">
        <v>30</v>
      </c>
      <c r="H6" s="19">
        <v>46</v>
      </c>
      <c r="I6" s="19">
        <v>52</v>
      </c>
      <c r="J6" s="19">
        <v>52</v>
      </c>
      <c r="K6" s="19">
        <v>51</v>
      </c>
      <c r="L6" s="19">
        <v>49</v>
      </c>
      <c r="M6" s="99">
        <v>51</v>
      </c>
      <c r="O6" s="8">
        <v>51</v>
      </c>
      <c r="P6" s="19"/>
      <c r="Q6" s="19">
        <v>51</v>
      </c>
    </row>
    <row r="7" spans="1:17" s="8" customFormat="1" ht="13.8" x14ac:dyDescent="0.3">
      <c r="A7" s="15" t="s">
        <v>37</v>
      </c>
      <c r="B7" s="16" t="s">
        <v>27</v>
      </c>
      <c r="C7" s="16" t="s">
        <v>38</v>
      </c>
      <c r="D7" s="17" t="s">
        <v>32</v>
      </c>
      <c r="E7" s="18" t="s">
        <v>1</v>
      </c>
      <c r="F7" s="17" t="s">
        <v>29</v>
      </c>
      <c r="G7" s="17" t="s">
        <v>30</v>
      </c>
      <c r="H7" s="19">
        <v>42</v>
      </c>
      <c r="I7" s="19">
        <v>42</v>
      </c>
      <c r="J7" s="19">
        <v>43</v>
      </c>
      <c r="K7" s="19">
        <v>29</v>
      </c>
      <c r="L7" s="19">
        <v>29</v>
      </c>
      <c r="M7" s="99">
        <v>38</v>
      </c>
      <c r="O7" s="8">
        <v>38</v>
      </c>
      <c r="P7" s="19"/>
      <c r="Q7" s="19">
        <v>38</v>
      </c>
    </row>
    <row r="8" spans="1:17" s="8" customFormat="1" ht="13.8" x14ac:dyDescent="0.3">
      <c r="A8" s="15" t="s">
        <v>39</v>
      </c>
      <c r="B8" s="16" t="s">
        <v>27</v>
      </c>
      <c r="C8" s="16" t="s">
        <v>40</v>
      </c>
      <c r="D8" s="17" t="s">
        <v>32</v>
      </c>
      <c r="E8" s="18" t="s">
        <v>1</v>
      </c>
      <c r="F8" s="17" t="s">
        <v>29</v>
      </c>
      <c r="G8" s="17" t="s">
        <v>30</v>
      </c>
      <c r="H8" s="19">
        <v>55</v>
      </c>
      <c r="I8" s="19">
        <v>55</v>
      </c>
      <c r="J8" s="19">
        <v>55</v>
      </c>
      <c r="K8" s="19">
        <v>38</v>
      </c>
      <c r="L8" s="19">
        <v>44</v>
      </c>
      <c r="M8" s="99">
        <v>51</v>
      </c>
      <c r="O8" s="8">
        <v>51</v>
      </c>
      <c r="P8" s="19"/>
      <c r="Q8" s="19">
        <v>51</v>
      </c>
    </row>
    <row r="9" spans="1:17" s="8" customFormat="1" ht="13.8" x14ac:dyDescent="0.3">
      <c r="A9" s="15" t="s">
        <v>41</v>
      </c>
      <c r="B9" s="16" t="s">
        <v>27</v>
      </c>
      <c r="C9" s="16" t="s">
        <v>42</v>
      </c>
      <c r="D9" s="17" t="s">
        <v>32</v>
      </c>
      <c r="E9" s="18" t="s">
        <v>1</v>
      </c>
      <c r="F9" s="17" t="s">
        <v>29</v>
      </c>
      <c r="G9" s="17" t="s">
        <v>30</v>
      </c>
      <c r="H9" s="19">
        <v>53</v>
      </c>
      <c r="I9" s="19">
        <v>53</v>
      </c>
      <c r="J9" s="19">
        <v>57</v>
      </c>
      <c r="K9" s="19">
        <v>47</v>
      </c>
      <c r="L9" s="19">
        <v>45</v>
      </c>
      <c r="M9" s="99">
        <v>51</v>
      </c>
      <c r="O9" s="8">
        <v>51</v>
      </c>
      <c r="P9" s="19"/>
      <c r="Q9" s="19">
        <v>51</v>
      </c>
    </row>
    <row r="10" spans="1:17" s="8" customFormat="1" ht="13.8" x14ac:dyDescent="0.3">
      <c r="A10" s="15" t="s">
        <v>43</v>
      </c>
      <c r="B10" s="16" t="s">
        <v>27</v>
      </c>
      <c r="C10" s="16" t="s">
        <v>44</v>
      </c>
      <c r="D10" s="17" t="s">
        <v>32</v>
      </c>
      <c r="E10" s="18" t="s">
        <v>1</v>
      </c>
      <c r="F10" s="17" t="s">
        <v>29</v>
      </c>
      <c r="G10" s="17" t="s">
        <v>30</v>
      </c>
      <c r="H10" s="19">
        <v>47</v>
      </c>
      <c r="I10" s="19">
        <v>52</v>
      </c>
      <c r="J10" s="19">
        <v>55</v>
      </c>
      <c r="K10" s="19">
        <v>44</v>
      </c>
      <c r="L10" s="19">
        <v>46</v>
      </c>
      <c r="M10" s="99">
        <v>48</v>
      </c>
      <c r="O10" s="8">
        <v>48</v>
      </c>
      <c r="P10" s="19"/>
      <c r="Q10" s="19">
        <v>48</v>
      </c>
    </row>
    <row r="11" spans="1:17" s="8" customFormat="1" ht="13.8" x14ac:dyDescent="0.3">
      <c r="A11" s="15" t="s">
        <v>45</v>
      </c>
      <c r="B11" s="16" t="s">
        <v>27</v>
      </c>
      <c r="C11" s="16" t="s">
        <v>46</v>
      </c>
      <c r="D11" s="17" t="s">
        <v>32</v>
      </c>
      <c r="E11" s="18" t="s">
        <v>1</v>
      </c>
      <c r="F11" s="17" t="s">
        <v>29</v>
      </c>
      <c r="G11" s="17" t="s">
        <v>30</v>
      </c>
      <c r="H11" s="19">
        <v>52</v>
      </c>
      <c r="I11" s="19">
        <v>46</v>
      </c>
      <c r="J11" s="19">
        <v>51</v>
      </c>
      <c r="K11" s="19">
        <v>45</v>
      </c>
      <c r="L11" s="19">
        <v>41</v>
      </c>
      <c r="M11" s="99">
        <v>47</v>
      </c>
      <c r="O11" s="8">
        <v>47</v>
      </c>
      <c r="P11" s="19"/>
      <c r="Q11" s="19">
        <v>47</v>
      </c>
    </row>
    <row r="12" spans="1:17" s="8" customFormat="1" ht="13.8" x14ac:dyDescent="0.3">
      <c r="A12" s="15" t="s">
        <v>47</v>
      </c>
      <c r="B12" s="16" t="s">
        <v>27</v>
      </c>
      <c r="C12" s="16" t="s">
        <v>48</v>
      </c>
      <c r="D12" s="17" t="s">
        <v>32</v>
      </c>
      <c r="E12" s="18" t="s">
        <v>1</v>
      </c>
      <c r="F12" s="17" t="s">
        <v>29</v>
      </c>
      <c r="G12" s="17" t="s">
        <v>30</v>
      </c>
      <c r="H12" s="19">
        <v>50</v>
      </c>
      <c r="I12" s="19">
        <v>52</v>
      </c>
      <c r="J12" s="19">
        <v>56</v>
      </c>
      <c r="K12" s="19">
        <v>46</v>
      </c>
      <c r="L12" s="19">
        <v>49</v>
      </c>
      <c r="M12" s="99">
        <v>50</v>
      </c>
      <c r="O12" s="8">
        <v>50</v>
      </c>
      <c r="P12" s="19"/>
      <c r="Q12" s="19">
        <v>50</v>
      </c>
    </row>
    <row r="13" spans="1:17" s="8" customFormat="1" ht="13.8" x14ac:dyDescent="0.3">
      <c r="A13" s="15" t="s">
        <v>49</v>
      </c>
      <c r="B13" s="16" t="s">
        <v>27</v>
      </c>
      <c r="C13" s="16" t="s">
        <v>50</v>
      </c>
      <c r="D13" s="17" t="s">
        <v>32</v>
      </c>
      <c r="E13" s="18" t="s">
        <v>1</v>
      </c>
      <c r="F13" s="17" t="s">
        <v>29</v>
      </c>
      <c r="G13" s="17" t="s">
        <v>30</v>
      </c>
      <c r="H13" s="19">
        <v>44</v>
      </c>
      <c r="I13" s="19">
        <v>50</v>
      </c>
      <c r="J13" s="19">
        <v>55</v>
      </c>
      <c r="K13" s="19">
        <v>46</v>
      </c>
      <c r="L13" s="19">
        <v>48</v>
      </c>
      <c r="M13" s="99">
        <v>48</v>
      </c>
      <c r="O13" s="8">
        <v>48</v>
      </c>
      <c r="P13" s="19"/>
      <c r="Q13" s="19">
        <v>48</v>
      </c>
    </row>
    <row r="14" spans="1:17" s="8" customFormat="1" ht="13.8" x14ac:dyDescent="0.3">
      <c r="A14" s="15" t="s">
        <v>51</v>
      </c>
      <c r="B14" s="16" t="s">
        <v>27</v>
      </c>
      <c r="C14" s="16" t="s">
        <v>52</v>
      </c>
      <c r="D14" s="17" t="s">
        <v>32</v>
      </c>
      <c r="E14" s="18" t="s">
        <v>1</v>
      </c>
      <c r="F14" s="17" t="s">
        <v>29</v>
      </c>
      <c r="G14" s="17" t="s">
        <v>30</v>
      </c>
      <c r="H14" s="19">
        <v>53</v>
      </c>
      <c r="I14" s="19">
        <v>50</v>
      </c>
      <c r="J14" s="19">
        <v>49</v>
      </c>
      <c r="K14" s="19">
        <v>42</v>
      </c>
      <c r="L14" s="19">
        <v>44</v>
      </c>
      <c r="M14" s="99">
        <v>48</v>
      </c>
      <c r="O14" s="8">
        <v>48</v>
      </c>
      <c r="P14" s="19"/>
      <c r="Q14" s="19">
        <v>48</v>
      </c>
    </row>
    <row r="15" spans="1:17" s="8" customFormat="1" ht="13.8" x14ac:dyDescent="0.3">
      <c r="A15" s="15" t="s">
        <v>53</v>
      </c>
      <c r="B15" s="16" t="s">
        <v>27</v>
      </c>
      <c r="C15" s="16" t="s">
        <v>54</v>
      </c>
      <c r="D15" s="17" t="s">
        <v>32</v>
      </c>
      <c r="E15" s="18" t="s">
        <v>1</v>
      </c>
      <c r="F15" s="17" t="s">
        <v>29</v>
      </c>
      <c r="G15" s="17" t="s">
        <v>30</v>
      </c>
      <c r="H15" s="19">
        <v>48</v>
      </c>
      <c r="I15" s="19">
        <v>54</v>
      </c>
      <c r="J15" s="19">
        <v>55</v>
      </c>
      <c r="K15" s="19">
        <v>39</v>
      </c>
      <c r="L15" s="19">
        <v>48</v>
      </c>
      <c r="M15" s="99">
        <v>50</v>
      </c>
      <c r="O15" s="8">
        <v>50</v>
      </c>
      <c r="P15" s="19"/>
      <c r="Q15" s="19">
        <v>50</v>
      </c>
    </row>
    <row r="16" spans="1:17" s="8" customFormat="1" ht="13.8" x14ac:dyDescent="0.3">
      <c r="A16" s="15" t="s">
        <v>55</v>
      </c>
      <c r="B16" s="16" t="s">
        <v>27</v>
      </c>
      <c r="C16" s="16" t="s">
        <v>56</v>
      </c>
      <c r="D16" s="17" t="s">
        <v>32</v>
      </c>
      <c r="E16" s="18" t="s">
        <v>1</v>
      </c>
      <c r="F16" s="17" t="s">
        <v>29</v>
      </c>
      <c r="G16" s="17" t="s">
        <v>30</v>
      </c>
      <c r="H16" s="19">
        <v>45</v>
      </c>
      <c r="I16" s="19">
        <v>47</v>
      </c>
      <c r="J16" s="19">
        <v>51</v>
      </c>
      <c r="K16" s="19">
        <v>40</v>
      </c>
      <c r="L16" s="19">
        <v>35</v>
      </c>
      <c r="M16" s="99">
        <v>44</v>
      </c>
      <c r="O16" s="8">
        <v>44</v>
      </c>
      <c r="P16" s="19"/>
      <c r="Q16" s="19">
        <v>44</v>
      </c>
    </row>
    <row r="17" spans="1:17" s="8" customFormat="1" ht="13.8" x14ac:dyDescent="0.3">
      <c r="A17" s="15" t="s">
        <v>57</v>
      </c>
      <c r="B17" s="16" t="s">
        <v>27</v>
      </c>
      <c r="C17" s="16" t="s">
        <v>58</v>
      </c>
      <c r="D17" s="17" t="s">
        <v>32</v>
      </c>
      <c r="E17" s="18" t="s">
        <v>1</v>
      </c>
      <c r="F17" s="17" t="s">
        <v>29</v>
      </c>
      <c r="G17" s="17" t="s">
        <v>30</v>
      </c>
      <c r="H17" s="19">
        <v>55</v>
      </c>
      <c r="I17" s="19">
        <v>53</v>
      </c>
      <c r="J17" s="19">
        <v>52</v>
      </c>
      <c r="K17" s="19">
        <v>39</v>
      </c>
      <c r="L17" s="19">
        <v>41</v>
      </c>
      <c r="M17" s="99">
        <v>49</v>
      </c>
      <c r="O17" s="8">
        <v>49</v>
      </c>
      <c r="P17" s="19"/>
      <c r="Q17" s="19">
        <v>49</v>
      </c>
    </row>
    <row r="18" spans="1:17" s="8" customFormat="1" ht="13.8" x14ac:dyDescent="0.3">
      <c r="A18" s="15" t="s">
        <v>59</v>
      </c>
      <c r="B18" s="16" t="s">
        <v>27</v>
      </c>
      <c r="C18" s="16" t="s">
        <v>60</v>
      </c>
      <c r="D18" s="17" t="s">
        <v>32</v>
      </c>
      <c r="E18" s="18" t="s">
        <v>1</v>
      </c>
      <c r="F18" s="17" t="s">
        <v>29</v>
      </c>
      <c r="G18" s="17" t="s">
        <v>30</v>
      </c>
      <c r="H18" s="19">
        <v>54</v>
      </c>
      <c r="I18" s="19">
        <v>53</v>
      </c>
      <c r="J18" s="19">
        <v>52</v>
      </c>
      <c r="K18" s="19">
        <v>37</v>
      </c>
      <c r="L18" s="19">
        <v>44</v>
      </c>
      <c r="M18" s="99">
        <v>50</v>
      </c>
      <c r="O18" s="8">
        <v>50</v>
      </c>
      <c r="P18" s="19"/>
      <c r="Q18" s="19">
        <v>50</v>
      </c>
    </row>
    <row r="19" spans="1:17" s="8" customFormat="1" ht="13.8" x14ac:dyDescent="0.3">
      <c r="A19" s="15" t="s">
        <v>61</v>
      </c>
      <c r="B19" s="16" t="s">
        <v>27</v>
      </c>
      <c r="C19" s="16" t="s">
        <v>62</v>
      </c>
      <c r="D19" s="17" t="s">
        <v>32</v>
      </c>
      <c r="E19" s="18" t="s">
        <v>1</v>
      </c>
      <c r="F19" s="17" t="s">
        <v>29</v>
      </c>
      <c r="G19" s="17" t="s">
        <v>30</v>
      </c>
      <c r="H19" s="19">
        <v>53</v>
      </c>
      <c r="I19" s="19">
        <v>53</v>
      </c>
      <c r="J19" s="19">
        <v>62</v>
      </c>
      <c r="K19" s="19">
        <v>56</v>
      </c>
      <c r="L19" s="19">
        <v>49</v>
      </c>
      <c r="M19" s="99">
        <v>54</v>
      </c>
      <c r="O19" s="8">
        <v>54</v>
      </c>
      <c r="P19" s="19"/>
      <c r="Q19" s="19">
        <v>54</v>
      </c>
    </row>
    <row r="20" spans="1:17" s="8" customFormat="1" ht="13.8" x14ac:dyDescent="0.3">
      <c r="A20" s="15" t="s">
        <v>63</v>
      </c>
      <c r="B20" s="16" t="s">
        <v>27</v>
      </c>
      <c r="C20" s="16" t="s">
        <v>64</v>
      </c>
      <c r="D20" s="17" t="s">
        <v>32</v>
      </c>
      <c r="E20" s="18" t="s">
        <v>1</v>
      </c>
      <c r="F20" s="17" t="s">
        <v>29</v>
      </c>
      <c r="G20" s="17" t="s">
        <v>30</v>
      </c>
      <c r="H20" s="19">
        <v>47</v>
      </c>
      <c r="I20" s="19">
        <v>51</v>
      </c>
      <c r="J20" s="19">
        <v>47</v>
      </c>
      <c r="K20" s="19">
        <v>42</v>
      </c>
      <c r="L20" s="19">
        <v>39</v>
      </c>
      <c r="M20" s="99">
        <v>45</v>
      </c>
      <c r="O20" s="8">
        <v>45</v>
      </c>
      <c r="P20" s="19"/>
      <c r="Q20" s="19">
        <v>45</v>
      </c>
    </row>
    <row r="21" spans="1:17" s="8" customFormat="1" ht="13.8" x14ac:dyDescent="0.3">
      <c r="A21" s="15" t="s">
        <v>65</v>
      </c>
      <c r="B21" s="16" t="s">
        <v>27</v>
      </c>
      <c r="C21" s="16" t="s">
        <v>66</v>
      </c>
      <c r="D21" s="17" t="s">
        <v>32</v>
      </c>
      <c r="E21" s="18" t="s">
        <v>1</v>
      </c>
      <c r="F21" s="17" t="s">
        <v>29</v>
      </c>
      <c r="G21" s="17" t="s">
        <v>30</v>
      </c>
      <c r="H21" s="19">
        <v>55</v>
      </c>
      <c r="I21" s="19">
        <v>55</v>
      </c>
      <c r="J21" s="19">
        <v>52</v>
      </c>
      <c r="K21" s="19">
        <v>51</v>
      </c>
      <c r="L21" s="19">
        <v>52</v>
      </c>
      <c r="M21" s="99">
        <v>53</v>
      </c>
      <c r="O21" s="8">
        <v>53</v>
      </c>
      <c r="P21" s="19"/>
      <c r="Q21" s="19">
        <v>53</v>
      </c>
    </row>
    <row r="22" spans="1:17" s="8" customFormat="1" ht="13.8" x14ac:dyDescent="0.3">
      <c r="A22" s="15" t="s">
        <v>67</v>
      </c>
      <c r="B22" s="16" t="s">
        <v>27</v>
      </c>
      <c r="C22" s="16" t="s">
        <v>68</v>
      </c>
      <c r="D22" s="17" t="s">
        <v>32</v>
      </c>
      <c r="E22" s="18" t="s">
        <v>1</v>
      </c>
      <c r="F22" s="17" t="s">
        <v>29</v>
      </c>
      <c r="G22" s="17" t="s">
        <v>30</v>
      </c>
      <c r="H22" s="19">
        <v>46</v>
      </c>
      <c r="I22" s="19">
        <v>54</v>
      </c>
      <c r="J22" s="19">
        <v>51</v>
      </c>
      <c r="K22" s="19">
        <v>43</v>
      </c>
      <c r="L22" s="19">
        <v>46</v>
      </c>
      <c r="M22" s="99">
        <v>48</v>
      </c>
      <c r="O22" s="8">
        <v>48</v>
      </c>
      <c r="P22" s="19"/>
      <c r="Q22" s="19">
        <v>48</v>
      </c>
    </row>
    <row r="23" spans="1:17" s="8" customFormat="1" ht="13.8" x14ac:dyDescent="0.3">
      <c r="A23" s="15" t="s">
        <v>69</v>
      </c>
      <c r="B23" s="16" t="s">
        <v>27</v>
      </c>
      <c r="C23" s="16" t="s">
        <v>70</v>
      </c>
      <c r="D23" s="17" t="s">
        <v>32</v>
      </c>
      <c r="E23" s="18" t="s">
        <v>1</v>
      </c>
      <c r="F23" s="17" t="s">
        <v>29</v>
      </c>
      <c r="G23" s="17" t="s">
        <v>30</v>
      </c>
      <c r="H23" s="19">
        <v>37</v>
      </c>
      <c r="I23" s="19">
        <v>41</v>
      </c>
      <c r="J23" s="19">
        <v>41</v>
      </c>
      <c r="K23" s="19">
        <v>39</v>
      </c>
      <c r="L23" s="19">
        <v>36</v>
      </c>
      <c r="M23" s="99">
        <v>39</v>
      </c>
      <c r="O23" s="8">
        <v>39</v>
      </c>
      <c r="P23" s="19"/>
      <c r="Q23" s="19">
        <v>39</v>
      </c>
    </row>
    <row r="24" spans="1:17" s="8" customFormat="1" ht="13.8" x14ac:dyDescent="0.3">
      <c r="A24" s="15" t="s">
        <v>71</v>
      </c>
      <c r="B24" s="16" t="s">
        <v>27</v>
      </c>
      <c r="C24" s="16" t="s">
        <v>72</v>
      </c>
      <c r="D24" s="17" t="s">
        <v>32</v>
      </c>
      <c r="E24" s="18" t="s">
        <v>1</v>
      </c>
      <c r="F24" s="17" t="s">
        <v>29</v>
      </c>
      <c r="G24" s="17" t="s">
        <v>30</v>
      </c>
      <c r="H24" s="19">
        <v>50</v>
      </c>
      <c r="I24" s="19">
        <v>53</v>
      </c>
      <c r="J24" s="19">
        <v>52</v>
      </c>
      <c r="K24" s="19">
        <v>49</v>
      </c>
      <c r="L24" s="19">
        <v>43</v>
      </c>
      <c r="M24" s="99">
        <v>50</v>
      </c>
      <c r="O24" s="8">
        <v>50</v>
      </c>
      <c r="P24" s="19"/>
      <c r="Q24" s="19">
        <v>50</v>
      </c>
    </row>
    <row r="25" spans="1:17" s="8" customFormat="1" ht="13.8" x14ac:dyDescent="0.3">
      <c r="A25" s="15" t="s">
        <v>73</v>
      </c>
      <c r="B25" s="16" t="s">
        <v>27</v>
      </c>
      <c r="C25" s="16" t="s">
        <v>74</v>
      </c>
      <c r="D25" s="17" t="s">
        <v>32</v>
      </c>
      <c r="E25" s="18" t="s">
        <v>1</v>
      </c>
      <c r="F25" s="17" t="s">
        <v>29</v>
      </c>
      <c r="G25" s="17" t="s">
        <v>30</v>
      </c>
      <c r="H25" s="19">
        <v>48</v>
      </c>
      <c r="I25" s="19">
        <v>56</v>
      </c>
      <c r="J25" s="19">
        <v>59</v>
      </c>
      <c r="K25" s="19">
        <v>54</v>
      </c>
      <c r="L25" s="19">
        <v>54</v>
      </c>
      <c r="M25" s="99">
        <v>55</v>
      </c>
      <c r="O25" s="8">
        <v>55</v>
      </c>
      <c r="P25" s="19"/>
      <c r="Q25" s="19">
        <v>55</v>
      </c>
    </row>
    <row r="26" spans="1:17" s="8" customFormat="1" ht="13.8" x14ac:dyDescent="0.3">
      <c r="A26" s="15" t="s">
        <v>75</v>
      </c>
      <c r="B26" s="16" t="s">
        <v>27</v>
      </c>
      <c r="C26" s="16" t="s">
        <v>76</v>
      </c>
      <c r="D26" s="17" t="s">
        <v>32</v>
      </c>
      <c r="E26" s="18" t="s">
        <v>1</v>
      </c>
      <c r="F26" s="17" t="s">
        <v>29</v>
      </c>
      <c r="G26" s="17" t="s">
        <v>30</v>
      </c>
      <c r="H26" s="19">
        <v>52</v>
      </c>
      <c r="I26" s="19">
        <v>51</v>
      </c>
      <c r="J26" s="19">
        <v>61</v>
      </c>
      <c r="K26" s="19">
        <v>51</v>
      </c>
      <c r="L26" s="19">
        <v>50</v>
      </c>
      <c r="M26" s="99">
        <v>51</v>
      </c>
      <c r="O26" s="8">
        <v>51</v>
      </c>
      <c r="P26" s="19"/>
      <c r="Q26" s="19">
        <v>51</v>
      </c>
    </row>
    <row r="27" spans="1:17" s="8" customFormat="1" ht="13.8" x14ac:dyDescent="0.3">
      <c r="A27" s="15" t="s">
        <v>77</v>
      </c>
      <c r="B27" s="16" t="s">
        <v>27</v>
      </c>
      <c r="C27" s="16" t="s">
        <v>78</v>
      </c>
      <c r="D27" s="17" t="s">
        <v>32</v>
      </c>
      <c r="E27" s="18" t="s">
        <v>1</v>
      </c>
      <c r="F27" s="17" t="s">
        <v>29</v>
      </c>
      <c r="G27" s="17" t="s">
        <v>30</v>
      </c>
      <c r="H27" s="19">
        <v>53</v>
      </c>
      <c r="I27" s="19">
        <v>57</v>
      </c>
      <c r="J27" s="19">
        <v>53</v>
      </c>
      <c r="K27" s="19">
        <v>45</v>
      </c>
      <c r="L27" s="19">
        <v>45</v>
      </c>
      <c r="M27" s="99">
        <v>50</v>
      </c>
      <c r="O27" s="8">
        <v>50</v>
      </c>
      <c r="P27" s="19"/>
      <c r="Q27" s="19">
        <v>50</v>
      </c>
    </row>
    <row r="28" spans="1:17" s="8" customFormat="1" ht="13.8" x14ac:dyDescent="0.3">
      <c r="A28" s="15" t="s">
        <v>79</v>
      </c>
      <c r="B28" s="16" t="s">
        <v>27</v>
      </c>
      <c r="C28" s="16" t="s">
        <v>80</v>
      </c>
      <c r="D28" s="17" t="s">
        <v>32</v>
      </c>
      <c r="E28" s="18" t="s">
        <v>1</v>
      </c>
      <c r="F28" s="17" t="s">
        <v>29</v>
      </c>
      <c r="G28" s="17" t="s">
        <v>30</v>
      </c>
      <c r="H28" s="19">
        <v>54</v>
      </c>
      <c r="I28" s="19">
        <v>50</v>
      </c>
      <c r="J28" s="19">
        <v>52</v>
      </c>
      <c r="K28" s="19">
        <v>40</v>
      </c>
      <c r="L28" s="19">
        <v>41</v>
      </c>
      <c r="M28" s="99">
        <v>48</v>
      </c>
      <c r="O28" s="8">
        <v>48</v>
      </c>
      <c r="P28" s="19"/>
      <c r="Q28" s="19">
        <v>48</v>
      </c>
    </row>
    <row r="29" spans="1:17" s="8" customFormat="1" ht="13.8" x14ac:dyDescent="0.3">
      <c r="A29" s="15" t="s">
        <v>81</v>
      </c>
      <c r="B29" s="16" t="s">
        <v>27</v>
      </c>
      <c r="C29" s="16" t="s">
        <v>82</v>
      </c>
      <c r="D29" s="17" t="s">
        <v>32</v>
      </c>
      <c r="E29" s="18" t="s">
        <v>1</v>
      </c>
      <c r="F29" s="17" t="s">
        <v>29</v>
      </c>
      <c r="G29" s="17" t="s">
        <v>30</v>
      </c>
      <c r="H29" s="19">
        <v>40</v>
      </c>
      <c r="I29" s="19">
        <v>46</v>
      </c>
      <c r="J29" s="19">
        <v>32</v>
      </c>
      <c r="K29" s="19">
        <v>30</v>
      </c>
      <c r="L29" s="19">
        <v>36</v>
      </c>
      <c r="M29" s="99">
        <v>36</v>
      </c>
      <c r="O29" s="8">
        <v>36</v>
      </c>
      <c r="P29" s="19"/>
      <c r="Q29" s="19">
        <v>36</v>
      </c>
    </row>
    <row r="30" spans="1:17" s="8" customFormat="1" ht="13.8" x14ac:dyDescent="0.3">
      <c r="A30" s="15" t="s">
        <v>83</v>
      </c>
      <c r="B30" s="16" t="s">
        <v>27</v>
      </c>
      <c r="C30" s="16" t="s">
        <v>84</v>
      </c>
      <c r="D30" s="17" t="s">
        <v>32</v>
      </c>
      <c r="E30" s="18" t="s">
        <v>1</v>
      </c>
      <c r="F30" s="17" t="s">
        <v>29</v>
      </c>
      <c r="G30" s="17" t="s">
        <v>30</v>
      </c>
      <c r="H30" s="19">
        <v>44</v>
      </c>
      <c r="I30" s="19">
        <v>42</v>
      </c>
      <c r="J30" s="19">
        <v>43</v>
      </c>
      <c r="K30" s="19">
        <v>33</v>
      </c>
      <c r="L30" s="19">
        <v>31</v>
      </c>
      <c r="M30" s="99">
        <v>39</v>
      </c>
      <c r="O30" s="8">
        <v>39</v>
      </c>
      <c r="P30" s="19"/>
      <c r="Q30" s="19">
        <v>39</v>
      </c>
    </row>
    <row r="31" spans="1:17" s="8" customFormat="1" ht="13.8" x14ac:dyDescent="0.3">
      <c r="A31" s="15" t="s">
        <v>85</v>
      </c>
      <c r="B31" s="16" t="s">
        <v>27</v>
      </c>
      <c r="C31" s="16" t="s">
        <v>86</v>
      </c>
      <c r="D31" s="17" t="s">
        <v>32</v>
      </c>
      <c r="E31" s="18" t="s">
        <v>1</v>
      </c>
      <c r="F31" s="17" t="s">
        <v>29</v>
      </c>
      <c r="G31" s="17" t="s">
        <v>30</v>
      </c>
      <c r="H31" s="19">
        <v>49</v>
      </c>
      <c r="I31" s="19">
        <v>56</v>
      </c>
      <c r="J31" s="19">
        <v>57</v>
      </c>
      <c r="K31" s="19">
        <v>44</v>
      </c>
      <c r="L31" s="19">
        <v>54</v>
      </c>
      <c r="M31" s="99">
        <v>53</v>
      </c>
      <c r="O31" s="8">
        <v>53</v>
      </c>
      <c r="P31" s="19"/>
      <c r="Q31" s="19">
        <v>53</v>
      </c>
    </row>
    <row r="32" spans="1:17" s="8" customFormat="1" ht="13.8" x14ac:dyDescent="0.3">
      <c r="A32" s="15" t="s">
        <v>87</v>
      </c>
      <c r="B32" s="16" t="s">
        <v>27</v>
      </c>
      <c r="C32" s="16" t="s">
        <v>88</v>
      </c>
      <c r="D32" s="17" t="s">
        <v>32</v>
      </c>
      <c r="E32" s="18" t="s">
        <v>1</v>
      </c>
      <c r="F32" s="17" t="s">
        <v>29</v>
      </c>
      <c r="G32" s="17" t="s">
        <v>30</v>
      </c>
      <c r="H32" s="19">
        <v>50</v>
      </c>
      <c r="I32" s="19">
        <v>51</v>
      </c>
      <c r="J32" s="19">
        <v>52</v>
      </c>
      <c r="K32" s="19">
        <v>47</v>
      </c>
      <c r="L32" s="19">
        <v>45</v>
      </c>
      <c r="M32" s="99">
        <v>49</v>
      </c>
      <c r="O32" s="8">
        <v>49</v>
      </c>
      <c r="P32" s="19"/>
      <c r="Q32" s="19">
        <v>49</v>
      </c>
    </row>
    <row r="33" spans="1:17" s="8" customFormat="1" ht="13.8" x14ac:dyDescent="0.3">
      <c r="A33" s="15" t="s">
        <v>89</v>
      </c>
      <c r="B33" s="16" t="s">
        <v>27</v>
      </c>
      <c r="C33" s="16" t="s">
        <v>90</v>
      </c>
      <c r="D33" s="17" t="s">
        <v>32</v>
      </c>
      <c r="E33" s="18" t="s">
        <v>1</v>
      </c>
      <c r="F33" s="17" t="s">
        <v>29</v>
      </c>
      <c r="G33" s="17" t="s">
        <v>30</v>
      </c>
      <c r="H33" s="19">
        <v>49</v>
      </c>
      <c r="I33" s="19">
        <v>50</v>
      </c>
      <c r="J33" s="19">
        <v>48</v>
      </c>
      <c r="K33" s="19">
        <v>48</v>
      </c>
      <c r="L33" s="19">
        <v>44</v>
      </c>
      <c r="M33" s="99">
        <v>48</v>
      </c>
      <c r="O33" s="8">
        <v>48</v>
      </c>
      <c r="P33" s="19"/>
      <c r="Q33" s="19">
        <v>48</v>
      </c>
    </row>
    <row r="34" spans="1:17" s="8" customFormat="1" ht="13.8" x14ac:dyDescent="0.3">
      <c r="A34" s="15" t="s">
        <v>91</v>
      </c>
      <c r="B34" s="16" t="s">
        <v>27</v>
      </c>
      <c r="C34" s="16" t="s">
        <v>92</v>
      </c>
      <c r="D34" s="17" t="s">
        <v>32</v>
      </c>
      <c r="E34" s="18" t="s">
        <v>1</v>
      </c>
      <c r="F34" s="17" t="s">
        <v>29</v>
      </c>
      <c r="G34" s="17" t="s">
        <v>30</v>
      </c>
      <c r="H34" s="19">
        <v>50</v>
      </c>
      <c r="I34" s="19">
        <v>53</v>
      </c>
      <c r="J34" s="19">
        <v>59</v>
      </c>
      <c r="K34" s="19">
        <v>53</v>
      </c>
      <c r="L34" s="19">
        <v>56</v>
      </c>
      <c r="M34" s="99">
        <v>54</v>
      </c>
      <c r="O34" s="8">
        <v>54</v>
      </c>
      <c r="P34" s="19"/>
      <c r="Q34" s="19">
        <v>54</v>
      </c>
    </row>
    <row r="35" spans="1:17" s="8" customFormat="1" ht="13.8" x14ac:dyDescent="0.3">
      <c r="A35" s="20" t="s">
        <v>93</v>
      </c>
      <c r="B35" s="21" t="s">
        <v>27</v>
      </c>
      <c r="C35" s="21" t="s">
        <v>94</v>
      </c>
      <c r="D35" s="20" t="s">
        <v>32</v>
      </c>
      <c r="E35" s="21" t="s">
        <v>1</v>
      </c>
      <c r="F35" s="20" t="s">
        <v>29</v>
      </c>
      <c r="G35" s="20" t="s">
        <v>30</v>
      </c>
      <c r="H35" s="19">
        <v>50</v>
      </c>
      <c r="I35" s="19">
        <v>51</v>
      </c>
      <c r="J35" s="19">
        <v>49</v>
      </c>
      <c r="K35" s="19">
        <v>46</v>
      </c>
      <c r="L35" s="19">
        <v>40</v>
      </c>
      <c r="M35" s="99">
        <v>48</v>
      </c>
      <c r="O35" s="8">
        <v>48</v>
      </c>
      <c r="P35" s="19"/>
      <c r="Q35" s="19">
        <v>48</v>
      </c>
    </row>
    <row r="36" spans="1:17" s="8" customFormat="1" ht="13.8" x14ac:dyDescent="0.3">
      <c r="A36" s="20" t="s">
        <v>95</v>
      </c>
      <c r="B36" s="21" t="s">
        <v>27</v>
      </c>
      <c r="C36" s="21" t="s">
        <v>96</v>
      </c>
      <c r="D36" s="20" t="s">
        <v>32</v>
      </c>
      <c r="E36" s="21" t="s">
        <v>1</v>
      </c>
      <c r="F36" s="20" t="s">
        <v>29</v>
      </c>
      <c r="G36" s="20" t="s">
        <v>30</v>
      </c>
      <c r="H36" s="19">
        <v>42</v>
      </c>
      <c r="I36" s="19">
        <v>52</v>
      </c>
      <c r="J36" s="19">
        <v>58</v>
      </c>
      <c r="K36" s="19">
        <v>50</v>
      </c>
      <c r="L36" s="19">
        <v>49</v>
      </c>
      <c r="M36" s="99">
        <v>50</v>
      </c>
      <c r="O36" s="8">
        <v>50</v>
      </c>
      <c r="P36" s="19"/>
      <c r="Q36" s="19">
        <v>50</v>
      </c>
    </row>
    <row r="37" spans="1:17" s="8" customFormat="1" ht="13.8" x14ac:dyDescent="0.3">
      <c r="A37" s="15" t="s">
        <v>97</v>
      </c>
      <c r="B37" s="16" t="s">
        <v>27</v>
      </c>
      <c r="C37" s="16" t="s">
        <v>98</v>
      </c>
      <c r="D37" s="17" t="s">
        <v>32</v>
      </c>
      <c r="E37" s="18" t="s">
        <v>1</v>
      </c>
      <c r="F37" s="17" t="s">
        <v>29</v>
      </c>
      <c r="G37" s="17" t="s">
        <v>30</v>
      </c>
      <c r="H37" s="19">
        <v>48</v>
      </c>
      <c r="I37" s="19">
        <v>53</v>
      </c>
      <c r="J37" s="19">
        <v>52</v>
      </c>
      <c r="K37" s="19">
        <v>40</v>
      </c>
      <c r="L37" s="19">
        <v>46</v>
      </c>
      <c r="M37" s="99">
        <v>49</v>
      </c>
      <c r="O37" s="8">
        <v>49</v>
      </c>
      <c r="P37" s="19"/>
      <c r="Q37" s="19">
        <v>49</v>
      </c>
    </row>
    <row r="38" spans="1:17" s="8" customFormat="1" ht="13.8" x14ac:dyDescent="0.3">
      <c r="A38" s="15" t="s">
        <v>99</v>
      </c>
      <c r="B38" s="16" t="s">
        <v>27</v>
      </c>
      <c r="C38" s="16" t="s">
        <v>100</v>
      </c>
      <c r="D38" s="17" t="s">
        <v>32</v>
      </c>
      <c r="E38" s="18" t="s">
        <v>1</v>
      </c>
      <c r="F38" s="17" t="s">
        <v>29</v>
      </c>
      <c r="G38" s="17" t="s">
        <v>30</v>
      </c>
      <c r="H38" s="19">
        <v>49</v>
      </c>
      <c r="I38" s="19">
        <v>50</v>
      </c>
      <c r="J38" s="19">
        <v>52</v>
      </c>
      <c r="K38" s="19">
        <v>44</v>
      </c>
      <c r="L38" s="19">
        <v>45</v>
      </c>
      <c r="M38" s="99">
        <v>48</v>
      </c>
      <c r="O38" s="8">
        <v>48</v>
      </c>
      <c r="P38" s="19"/>
      <c r="Q38" s="19">
        <v>48</v>
      </c>
    </row>
    <row r="39" spans="1:17" s="8" customFormat="1" ht="13.8" x14ac:dyDescent="0.3">
      <c r="A39" s="15" t="s">
        <v>101</v>
      </c>
      <c r="B39" s="16" t="s">
        <v>27</v>
      </c>
      <c r="C39" s="16" t="s">
        <v>102</v>
      </c>
      <c r="D39" s="17" t="s">
        <v>32</v>
      </c>
      <c r="E39" s="18" t="s">
        <v>1</v>
      </c>
      <c r="F39" s="17" t="s">
        <v>29</v>
      </c>
      <c r="G39" s="17" t="s">
        <v>30</v>
      </c>
      <c r="H39" s="19">
        <v>56</v>
      </c>
      <c r="I39" s="19">
        <v>46</v>
      </c>
      <c r="J39" s="19">
        <v>38</v>
      </c>
      <c r="K39" s="19">
        <v>41</v>
      </c>
      <c r="L39" s="19">
        <v>47</v>
      </c>
      <c r="M39" s="99">
        <v>45</v>
      </c>
      <c r="O39" s="8">
        <v>45</v>
      </c>
      <c r="P39" s="19"/>
      <c r="Q39" s="19">
        <v>45</v>
      </c>
    </row>
    <row r="40" spans="1:17" s="8" customFormat="1" ht="13.8" x14ac:dyDescent="0.3">
      <c r="A40" s="15" t="s">
        <v>103</v>
      </c>
      <c r="B40" s="16" t="s">
        <v>27</v>
      </c>
      <c r="C40" s="16" t="s">
        <v>104</v>
      </c>
      <c r="D40" s="17" t="s">
        <v>32</v>
      </c>
      <c r="E40" s="18" t="s">
        <v>1</v>
      </c>
      <c r="F40" s="17" t="s">
        <v>29</v>
      </c>
      <c r="G40" s="17" t="s">
        <v>30</v>
      </c>
      <c r="H40" s="19">
        <v>53</v>
      </c>
      <c r="I40" s="19">
        <v>48</v>
      </c>
      <c r="J40" s="19">
        <v>51</v>
      </c>
      <c r="K40" s="19">
        <v>38</v>
      </c>
      <c r="L40" s="19">
        <v>35</v>
      </c>
      <c r="M40" s="99">
        <v>46</v>
      </c>
      <c r="O40" s="8">
        <v>46</v>
      </c>
      <c r="P40" s="19"/>
      <c r="Q40" s="19">
        <v>46</v>
      </c>
    </row>
    <row r="41" spans="1:17" s="8" customFormat="1" ht="13.8" x14ac:dyDescent="0.3">
      <c r="A41" s="15" t="s">
        <v>105</v>
      </c>
      <c r="B41" s="16" t="s">
        <v>27</v>
      </c>
      <c r="C41" s="16" t="s">
        <v>106</v>
      </c>
      <c r="D41" s="17" t="s">
        <v>32</v>
      </c>
      <c r="E41" s="18" t="s">
        <v>1</v>
      </c>
      <c r="F41" s="17" t="s">
        <v>29</v>
      </c>
      <c r="G41" s="17" t="s">
        <v>30</v>
      </c>
      <c r="H41" s="19">
        <v>49</v>
      </c>
      <c r="I41" s="19">
        <v>59</v>
      </c>
      <c r="J41" s="19">
        <v>59</v>
      </c>
      <c r="K41" s="19">
        <v>53</v>
      </c>
      <c r="L41" s="19">
        <v>51</v>
      </c>
      <c r="M41" s="99">
        <v>54</v>
      </c>
      <c r="O41" s="8">
        <v>54</v>
      </c>
      <c r="P41" s="19"/>
      <c r="Q41" s="19">
        <v>54</v>
      </c>
    </row>
    <row r="42" spans="1:17" s="8" customFormat="1" ht="13.8" x14ac:dyDescent="0.3">
      <c r="A42" s="15" t="s">
        <v>107</v>
      </c>
      <c r="B42" s="16" t="s">
        <v>27</v>
      </c>
      <c r="C42" s="16" t="s">
        <v>108</v>
      </c>
      <c r="D42" s="17" t="s">
        <v>32</v>
      </c>
      <c r="E42" s="18" t="s">
        <v>1</v>
      </c>
      <c r="F42" s="17" t="s">
        <v>29</v>
      </c>
      <c r="G42" s="17" t="s">
        <v>30</v>
      </c>
      <c r="H42" s="19">
        <v>48</v>
      </c>
      <c r="I42" s="19">
        <v>50</v>
      </c>
      <c r="J42" s="19">
        <v>53</v>
      </c>
      <c r="K42" s="19">
        <v>37</v>
      </c>
      <c r="L42" s="19">
        <v>38</v>
      </c>
      <c r="M42" s="99">
        <v>45</v>
      </c>
      <c r="O42" s="8">
        <v>45</v>
      </c>
      <c r="P42" s="19"/>
      <c r="Q42" s="19">
        <v>45</v>
      </c>
    </row>
    <row r="43" spans="1:17" s="8" customFormat="1" ht="13.8" x14ac:dyDescent="0.3">
      <c r="A43" s="15" t="s">
        <v>109</v>
      </c>
      <c r="B43" s="16" t="s">
        <v>27</v>
      </c>
      <c r="C43" s="16" t="s">
        <v>110</v>
      </c>
      <c r="D43" s="17" t="s">
        <v>32</v>
      </c>
      <c r="E43" s="18" t="s">
        <v>1</v>
      </c>
      <c r="F43" s="17" t="s">
        <v>29</v>
      </c>
      <c r="G43" s="17" t="s">
        <v>30</v>
      </c>
      <c r="H43" s="19">
        <v>44</v>
      </c>
      <c r="I43" s="19">
        <v>48</v>
      </c>
      <c r="J43" s="19">
        <v>52</v>
      </c>
      <c r="K43" s="19">
        <v>45</v>
      </c>
      <c r="L43" s="19">
        <v>37</v>
      </c>
      <c r="M43" s="99">
        <v>46</v>
      </c>
      <c r="O43" s="8">
        <v>46</v>
      </c>
      <c r="P43" s="19"/>
      <c r="Q43" s="19">
        <v>46</v>
      </c>
    </row>
    <row r="44" spans="1:17" s="8" customFormat="1" ht="13.8" x14ac:dyDescent="0.3">
      <c r="A44" s="15" t="s">
        <v>111</v>
      </c>
      <c r="B44" s="16" t="s">
        <v>27</v>
      </c>
      <c r="C44" s="16" t="s">
        <v>112</v>
      </c>
      <c r="D44" s="17" t="s">
        <v>32</v>
      </c>
      <c r="E44" s="18" t="s">
        <v>1</v>
      </c>
      <c r="F44" s="17" t="s">
        <v>29</v>
      </c>
      <c r="G44" s="17" t="s">
        <v>30</v>
      </c>
      <c r="H44" s="19">
        <v>50</v>
      </c>
      <c r="I44" s="19">
        <v>51</v>
      </c>
      <c r="J44" s="19">
        <v>50</v>
      </c>
      <c r="K44" s="19">
        <v>41</v>
      </c>
      <c r="L44" s="19">
        <v>44</v>
      </c>
      <c r="M44" s="99">
        <v>48</v>
      </c>
      <c r="O44" s="8">
        <v>48</v>
      </c>
      <c r="P44" s="19"/>
      <c r="Q44" s="19">
        <v>48</v>
      </c>
    </row>
    <row r="45" spans="1:17" s="8" customFormat="1" ht="13.8" x14ac:dyDescent="0.3">
      <c r="A45" s="15" t="s">
        <v>113</v>
      </c>
      <c r="B45" s="16" t="s">
        <v>27</v>
      </c>
      <c r="C45" s="16" t="s">
        <v>114</v>
      </c>
      <c r="D45" s="17" t="s">
        <v>32</v>
      </c>
      <c r="E45" s="18" t="s">
        <v>1</v>
      </c>
      <c r="F45" s="17" t="s">
        <v>29</v>
      </c>
      <c r="G45" s="17" t="s">
        <v>30</v>
      </c>
      <c r="H45" s="19">
        <v>43</v>
      </c>
      <c r="I45" s="19">
        <v>55</v>
      </c>
      <c r="J45" s="19">
        <v>56</v>
      </c>
      <c r="K45" s="19">
        <v>50</v>
      </c>
      <c r="L45" s="19">
        <v>46</v>
      </c>
      <c r="M45" s="99">
        <v>50</v>
      </c>
      <c r="O45" s="8">
        <v>50</v>
      </c>
      <c r="P45" s="19"/>
      <c r="Q45" s="19">
        <v>50</v>
      </c>
    </row>
    <row r="46" spans="1:17" s="8" customFormat="1" ht="13.8" x14ac:dyDescent="0.3">
      <c r="A46" s="15" t="s">
        <v>115</v>
      </c>
      <c r="B46" s="16" t="s">
        <v>27</v>
      </c>
      <c r="C46" s="16" t="s">
        <v>116</v>
      </c>
      <c r="D46" s="17" t="s">
        <v>32</v>
      </c>
      <c r="E46" s="18" t="s">
        <v>1</v>
      </c>
      <c r="F46" s="17" t="s">
        <v>29</v>
      </c>
      <c r="G46" s="17" t="s">
        <v>30</v>
      </c>
      <c r="H46" s="19">
        <v>51</v>
      </c>
      <c r="I46" s="19">
        <v>48</v>
      </c>
      <c r="J46" s="19">
        <v>44</v>
      </c>
      <c r="K46" s="19">
        <v>36</v>
      </c>
      <c r="L46" s="19">
        <v>48</v>
      </c>
      <c r="M46" s="99">
        <v>47</v>
      </c>
      <c r="O46" s="8">
        <v>47</v>
      </c>
      <c r="P46" s="19"/>
      <c r="Q46" s="19">
        <v>47</v>
      </c>
    </row>
    <row r="47" spans="1:17" s="8" customFormat="1" ht="13.8" x14ac:dyDescent="0.3">
      <c r="A47" s="15" t="s">
        <v>117</v>
      </c>
      <c r="B47" s="16" t="s">
        <v>27</v>
      </c>
      <c r="C47" s="16" t="s">
        <v>118</v>
      </c>
      <c r="D47" s="17" t="s">
        <v>32</v>
      </c>
      <c r="E47" s="18" t="s">
        <v>1</v>
      </c>
      <c r="F47" s="17" t="s">
        <v>29</v>
      </c>
      <c r="G47" s="17" t="s">
        <v>30</v>
      </c>
      <c r="H47" s="19">
        <v>52</v>
      </c>
      <c r="I47" s="19">
        <v>49</v>
      </c>
      <c r="J47" s="19">
        <v>43</v>
      </c>
      <c r="K47" s="19">
        <v>49</v>
      </c>
      <c r="L47" s="19">
        <v>44</v>
      </c>
      <c r="M47" s="99">
        <v>47</v>
      </c>
      <c r="O47" s="8">
        <v>47</v>
      </c>
      <c r="P47" s="19"/>
      <c r="Q47" s="19">
        <v>47</v>
      </c>
    </row>
    <row r="48" spans="1:17" s="8" customFormat="1" ht="13.8" x14ac:dyDescent="0.3">
      <c r="A48" s="15" t="s">
        <v>119</v>
      </c>
      <c r="B48" s="16" t="s">
        <v>27</v>
      </c>
      <c r="C48" s="16" t="s">
        <v>120</v>
      </c>
      <c r="D48" s="17" t="s">
        <v>32</v>
      </c>
      <c r="E48" s="18" t="s">
        <v>1</v>
      </c>
      <c r="F48" s="17" t="s">
        <v>29</v>
      </c>
      <c r="G48" s="17" t="s">
        <v>30</v>
      </c>
      <c r="H48" s="19">
        <v>43</v>
      </c>
      <c r="I48" s="19">
        <v>55</v>
      </c>
      <c r="J48" s="19">
        <v>51</v>
      </c>
      <c r="K48" s="19">
        <v>46</v>
      </c>
      <c r="L48" s="19">
        <v>40</v>
      </c>
      <c r="M48" s="99">
        <v>47</v>
      </c>
      <c r="O48" s="8">
        <v>47</v>
      </c>
      <c r="P48" s="19"/>
      <c r="Q48" s="19">
        <v>47</v>
      </c>
    </row>
    <row r="49" spans="1:17" s="8" customFormat="1" ht="13.8" x14ac:dyDescent="0.3">
      <c r="A49" s="15" t="s">
        <v>121</v>
      </c>
      <c r="B49" s="16" t="s">
        <v>27</v>
      </c>
      <c r="C49" s="16" t="s">
        <v>122</v>
      </c>
      <c r="D49" s="17" t="s">
        <v>32</v>
      </c>
      <c r="E49" s="18" t="s">
        <v>1</v>
      </c>
      <c r="F49" s="17" t="s">
        <v>29</v>
      </c>
      <c r="G49" s="17" t="s">
        <v>30</v>
      </c>
      <c r="H49" s="19">
        <v>53</v>
      </c>
      <c r="I49" s="19">
        <v>45</v>
      </c>
      <c r="J49" s="19">
        <v>51</v>
      </c>
      <c r="K49" s="19">
        <v>42</v>
      </c>
      <c r="L49" s="19">
        <v>43</v>
      </c>
      <c r="M49" s="99">
        <v>46</v>
      </c>
      <c r="O49" s="8">
        <v>46</v>
      </c>
      <c r="P49" s="19"/>
      <c r="Q49" s="19">
        <v>46</v>
      </c>
    </row>
    <row r="50" spans="1:17" s="8" customFormat="1" ht="13.8" x14ac:dyDescent="0.3">
      <c r="A50" s="15" t="s">
        <v>123</v>
      </c>
      <c r="B50" s="16" t="s">
        <v>27</v>
      </c>
      <c r="C50" s="16" t="s">
        <v>124</v>
      </c>
      <c r="D50" s="17" t="s">
        <v>32</v>
      </c>
      <c r="E50" s="18" t="s">
        <v>1</v>
      </c>
      <c r="F50" s="17" t="s">
        <v>29</v>
      </c>
      <c r="G50" s="17" t="s">
        <v>30</v>
      </c>
      <c r="H50" s="19">
        <v>53</v>
      </c>
      <c r="I50" s="19">
        <v>55</v>
      </c>
      <c r="J50" s="19">
        <v>53</v>
      </c>
      <c r="K50" s="19">
        <v>50</v>
      </c>
      <c r="L50" s="19">
        <v>50</v>
      </c>
      <c r="M50" s="99">
        <v>52</v>
      </c>
      <c r="O50" s="8">
        <v>52</v>
      </c>
      <c r="P50" s="19"/>
      <c r="Q50" s="19">
        <v>52</v>
      </c>
    </row>
    <row r="51" spans="1:17" s="8" customFormat="1" ht="13.8" x14ac:dyDescent="0.3">
      <c r="A51" s="15" t="s">
        <v>125</v>
      </c>
      <c r="B51" s="16" t="s">
        <v>27</v>
      </c>
      <c r="C51" s="16" t="s">
        <v>27</v>
      </c>
      <c r="D51" s="17" t="s">
        <v>32</v>
      </c>
      <c r="E51" s="18" t="s">
        <v>1</v>
      </c>
      <c r="F51" s="17" t="s">
        <v>29</v>
      </c>
      <c r="G51" s="17" t="s">
        <v>30</v>
      </c>
      <c r="H51" s="19">
        <v>53</v>
      </c>
      <c r="I51" s="19">
        <v>52</v>
      </c>
      <c r="J51" s="19">
        <v>55</v>
      </c>
      <c r="K51" s="19">
        <v>52</v>
      </c>
      <c r="L51" s="19">
        <v>42</v>
      </c>
      <c r="M51" s="99">
        <v>52</v>
      </c>
      <c r="O51" s="8">
        <v>52</v>
      </c>
      <c r="P51" s="19"/>
      <c r="Q51" s="19">
        <v>52</v>
      </c>
    </row>
    <row r="52" spans="1:17" s="8" customFormat="1" ht="13.8" x14ac:dyDescent="0.3">
      <c r="A52" s="15" t="s">
        <v>126</v>
      </c>
      <c r="B52" s="16" t="s">
        <v>27</v>
      </c>
      <c r="C52" s="16" t="s">
        <v>127</v>
      </c>
      <c r="D52" s="17" t="s">
        <v>32</v>
      </c>
      <c r="E52" s="18" t="s">
        <v>1</v>
      </c>
      <c r="F52" s="17" t="s">
        <v>29</v>
      </c>
      <c r="G52" s="17" t="s">
        <v>30</v>
      </c>
      <c r="H52" s="19">
        <v>53</v>
      </c>
      <c r="I52" s="19">
        <v>52</v>
      </c>
      <c r="J52" s="19">
        <v>56</v>
      </c>
      <c r="K52" s="19">
        <v>46</v>
      </c>
      <c r="L52" s="19">
        <v>49</v>
      </c>
      <c r="M52" s="99">
        <v>51</v>
      </c>
      <c r="O52" s="8">
        <v>51</v>
      </c>
      <c r="P52" s="19"/>
      <c r="Q52" s="19">
        <v>51</v>
      </c>
    </row>
    <row r="53" spans="1:17" s="8" customFormat="1" ht="13.8" x14ac:dyDescent="0.3">
      <c r="A53" s="15" t="s">
        <v>128</v>
      </c>
      <c r="B53" s="16" t="s">
        <v>27</v>
      </c>
      <c r="C53" s="16" t="s">
        <v>129</v>
      </c>
      <c r="D53" s="17" t="s">
        <v>32</v>
      </c>
      <c r="E53" s="18" t="s">
        <v>1</v>
      </c>
      <c r="F53" s="17" t="s">
        <v>29</v>
      </c>
      <c r="G53" s="17" t="s">
        <v>30</v>
      </c>
      <c r="H53" s="19">
        <v>56</v>
      </c>
      <c r="I53" s="19">
        <v>47</v>
      </c>
      <c r="J53" s="19">
        <v>54</v>
      </c>
      <c r="K53" s="19">
        <v>50</v>
      </c>
      <c r="L53" s="19">
        <v>42</v>
      </c>
      <c r="M53" s="99">
        <v>50</v>
      </c>
      <c r="O53" s="8">
        <v>50</v>
      </c>
      <c r="P53" s="19"/>
      <c r="Q53" s="19">
        <v>50</v>
      </c>
    </row>
    <row r="54" spans="1:17" s="8" customFormat="1" ht="13.8" x14ac:dyDescent="0.3">
      <c r="A54" s="15" t="s">
        <v>130</v>
      </c>
      <c r="B54" s="16" t="s">
        <v>27</v>
      </c>
      <c r="C54" s="16" t="s">
        <v>131</v>
      </c>
      <c r="D54" s="17" t="s">
        <v>32</v>
      </c>
      <c r="E54" s="18" t="s">
        <v>1</v>
      </c>
      <c r="F54" s="17" t="s">
        <v>29</v>
      </c>
      <c r="G54" s="17" t="s">
        <v>30</v>
      </c>
      <c r="H54" s="19">
        <v>51</v>
      </c>
      <c r="I54" s="19">
        <v>46</v>
      </c>
      <c r="J54" s="19">
        <v>42</v>
      </c>
      <c r="K54" s="19">
        <v>43</v>
      </c>
      <c r="L54" s="19">
        <v>40</v>
      </c>
      <c r="M54" s="99">
        <v>44</v>
      </c>
      <c r="O54" s="8">
        <v>44</v>
      </c>
      <c r="P54" s="19"/>
      <c r="Q54" s="19">
        <v>44</v>
      </c>
    </row>
    <row r="55" spans="1:17" s="8" customFormat="1" ht="13.8" x14ac:dyDescent="0.3">
      <c r="A55" s="15" t="s">
        <v>132</v>
      </c>
      <c r="B55" s="16" t="s">
        <v>27</v>
      </c>
      <c r="C55" s="16" t="s">
        <v>133</v>
      </c>
      <c r="D55" s="17" t="s">
        <v>32</v>
      </c>
      <c r="E55" s="18" t="s">
        <v>1</v>
      </c>
      <c r="F55" s="17" t="s">
        <v>29</v>
      </c>
      <c r="G55" s="17" t="s">
        <v>30</v>
      </c>
      <c r="H55" s="19">
        <v>51</v>
      </c>
      <c r="I55" s="19">
        <v>49</v>
      </c>
      <c r="J55" s="19">
        <v>55</v>
      </c>
      <c r="K55" s="19">
        <v>47</v>
      </c>
      <c r="L55" s="19">
        <v>45</v>
      </c>
      <c r="M55" s="99">
        <v>49</v>
      </c>
      <c r="O55" s="8">
        <v>49</v>
      </c>
      <c r="P55" s="19"/>
      <c r="Q55" s="19">
        <v>49</v>
      </c>
    </row>
    <row r="56" spans="1:17" s="8" customFormat="1" ht="13.8" x14ac:dyDescent="0.3">
      <c r="A56" s="15" t="s">
        <v>134</v>
      </c>
      <c r="B56" s="16" t="s">
        <v>27</v>
      </c>
      <c r="C56" s="16" t="s">
        <v>135</v>
      </c>
      <c r="D56" s="17" t="s">
        <v>32</v>
      </c>
      <c r="E56" s="18" t="s">
        <v>1</v>
      </c>
      <c r="F56" s="17" t="s">
        <v>29</v>
      </c>
      <c r="G56" s="17" t="s">
        <v>30</v>
      </c>
      <c r="H56" s="19">
        <v>50</v>
      </c>
      <c r="I56" s="19">
        <v>52</v>
      </c>
      <c r="J56" s="19">
        <v>60</v>
      </c>
      <c r="K56" s="19">
        <v>51</v>
      </c>
      <c r="L56" s="19">
        <v>52</v>
      </c>
      <c r="M56" s="99">
        <v>52</v>
      </c>
      <c r="O56" s="8">
        <v>52</v>
      </c>
      <c r="P56" s="19"/>
      <c r="Q56" s="19">
        <v>52</v>
      </c>
    </row>
    <row r="57" spans="1:17" s="8" customFormat="1" ht="13.8" x14ac:dyDescent="0.3">
      <c r="A57" s="15" t="s">
        <v>136</v>
      </c>
      <c r="B57" s="16" t="s">
        <v>27</v>
      </c>
      <c r="C57" s="16" t="s">
        <v>137</v>
      </c>
      <c r="D57" s="17" t="s">
        <v>32</v>
      </c>
      <c r="E57" s="18" t="s">
        <v>1</v>
      </c>
      <c r="F57" s="17" t="s">
        <v>29</v>
      </c>
      <c r="G57" s="17" t="s">
        <v>30</v>
      </c>
      <c r="H57" s="19">
        <v>54</v>
      </c>
      <c r="I57" s="19">
        <v>45</v>
      </c>
      <c r="J57" s="19">
        <v>50</v>
      </c>
      <c r="K57" s="19">
        <v>48</v>
      </c>
      <c r="L57" s="19">
        <v>40</v>
      </c>
      <c r="M57" s="99">
        <v>48</v>
      </c>
      <c r="O57" s="8">
        <v>48</v>
      </c>
      <c r="P57" s="19"/>
      <c r="Q57" s="19">
        <v>48</v>
      </c>
    </row>
    <row r="58" spans="1:17" s="8" customFormat="1" ht="13.8" x14ac:dyDescent="0.3">
      <c r="A58" s="15" t="s">
        <v>138</v>
      </c>
      <c r="B58" s="16" t="s">
        <v>27</v>
      </c>
      <c r="C58" s="16" t="s">
        <v>139</v>
      </c>
      <c r="D58" s="17" t="s">
        <v>32</v>
      </c>
      <c r="E58" s="18" t="s">
        <v>1</v>
      </c>
      <c r="F58" s="17" t="s">
        <v>29</v>
      </c>
      <c r="G58" s="17" t="s">
        <v>30</v>
      </c>
      <c r="H58" s="19">
        <v>52</v>
      </c>
      <c r="I58" s="19">
        <v>53</v>
      </c>
      <c r="J58" s="19">
        <v>49</v>
      </c>
      <c r="K58" s="19">
        <v>47</v>
      </c>
      <c r="L58" s="19">
        <v>42</v>
      </c>
      <c r="M58" s="99">
        <v>49</v>
      </c>
      <c r="O58" s="8">
        <v>49</v>
      </c>
      <c r="P58" s="19"/>
      <c r="Q58" s="19">
        <v>49</v>
      </c>
    </row>
    <row r="59" spans="1:17" s="8" customFormat="1" ht="13.8" x14ac:dyDescent="0.3">
      <c r="A59" s="15" t="s">
        <v>140</v>
      </c>
      <c r="B59" s="16" t="s">
        <v>27</v>
      </c>
      <c r="C59" s="16" t="s">
        <v>141</v>
      </c>
      <c r="D59" s="17" t="s">
        <v>32</v>
      </c>
      <c r="E59" s="18" t="s">
        <v>1</v>
      </c>
      <c r="F59" s="17" t="s">
        <v>29</v>
      </c>
      <c r="G59" s="17" t="s">
        <v>30</v>
      </c>
      <c r="H59" s="19">
        <v>48</v>
      </c>
      <c r="I59" s="19">
        <v>49</v>
      </c>
      <c r="J59" s="19">
        <v>40</v>
      </c>
      <c r="K59" s="19">
        <v>42</v>
      </c>
      <c r="L59" s="19">
        <v>38</v>
      </c>
      <c r="M59" s="99">
        <v>43</v>
      </c>
      <c r="O59" s="8">
        <v>43</v>
      </c>
      <c r="P59" s="19"/>
      <c r="Q59" s="19">
        <v>43</v>
      </c>
    </row>
    <row r="60" spans="1:17" s="8" customFormat="1" ht="13.8" x14ac:dyDescent="0.3">
      <c r="A60" s="15" t="s">
        <v>142</v>
      </c>
      <c r="B60" s="16" t="s">
        <v>27</v>
      </c>
      <c r="C60" s="16" t="s">
        <v>143</v>
      </c>
      <c r="D60" s="17" t="s">
        <v>32</v>
      </c>
      <c r="E60" s="18" t="s">
        <v>1</v>
      </c>
      <c r="F60" s="17" t="s">
        <v>29</v>
      </c>
      <c r="G60" s="17" t="s">
        <v>30</v>
      </c>
      <c r="H60" s="19">
        <v>50</v>
      </c>
      <c r="I60" s="19">
        <v>54</v>
      </c>
      <c r="J60" s="19">
        <v>57</v>
      </c>
      <c r="K60" s="19">
        <v>45</v>
      </c>
      <c r="L60" s="19">
        <v>45</v>
      </c>
      <c r="M60" s="99">
        <v>50</v>
      </c>
      <c r="O60" s="8">
        <v>50</v>
      </c>
      <c r="P60" s="19"/>
      <c r="Q60" s="19">
        <v>50</v>
      </c>
    </row>
    <row r="61" spans="1:17" s="8" customFormat="1" ht="13.8" x14ac:dyDescent="0.3">
      <c r="A61" s="15" t="s">
        <v>144</v>
      </c>
      <c r="B61" s="16" t="s">
        <v>27</v>
      </c>
      <c r="C61" s="16" t="s">
        <v>145</v>
      </c>
      <c r="D61" s="17" t="s">
        <v>32</v>
      </c>
      <c r="E61" s="18" t="s">
        <v>1</v>
      </c>
      <c r="F61" s="17" t="s">
        <v>29</v>
      </c>
      <c r="G61" s="17" t="s">
        <v>30</v>
      </c>
      <c r="H61" s="19">
        <v>51</v>
      </c>
      <c r="I61" s="19">
        <v>47</v>
      </c>
      <c r="J61" s="19">
        <v>51</v>
      </c>
      <c r="K61" s="19">
        <v>52</v>
      </c>
      <c r="L61" s="19">
        <v>41</v>
      </c>
      <c r="M61" s="99">
        <v>50</v>
      </c>
      <c r="O61" s="8">
        <v>50</v>
      </c>
      <c r="P61" s="19"/>
      <c r="Q61" s="19">
        <v>50</v>
      </c>
    </row>
    <row r="62" spans="1:17" s="8" customFormat="1" ht="13.8" x14ac:dyDescent="0.3">
      <c r="A62" s="15" t="s">
        <v>146</v>
      </c>
      <c r="B62" s="16" t="s">
        <v>27</v>
      </c>
      <c r="C62" s="16" t="s">
        <v>147</v>
      </c>
      <c r="D62" s="17" t="s">
        <v>32</v>
      </c>
      <c r="E62" s="18" t="s">
        <v>1</v>
      </c>
      <c r="F62" s="17" t="s">
        <v>29</v>
      </c>
      <c r="G62" s="17" t="s">
        <v>30</v>
      </c>
      <c r="H62" s="19">
        <v>38</v>
      </c>
      <c r="I62" s="19">
        <v>41</v>
      </c>
      <c r="J62" s="19">
        <v>43</v>
      </c>
      <c r="K62" s="19">
        <v>35</v>
      </c>
      <c r="L62" s="19">
        <v>33</v>
      </c>
      <c r="M62" s="99">
        <v>38</v>
      </c>
      <c r="O62" s="8">
        <v>38</v>
      </c>
      <c r="P62" s="19"/>
      <c r="Q62" s="19">
        <v>38</v>
      </c>
    </row>
    <row r="63" spans="1:17" s="8" customFormat="1" ht="13.8" x14ac:dyDescent="0.3">
      <c r="A63" s="15" t="s">
        <v>148</v>
      </c>
      <c r="B63" s="16" t="s">
        <v>27</v>
      </c>
      <c r="C63" s="16" t="s">
        <v>149</v>
      </c>
      <c r="D63" s="17" t="s">
        <v>32</v>
      </c>
      <c r="E63" s="18" t="s">
        <v>1</v>
      </c>
      <c r="F63" s="17" t="s">
        <v>29</v>
      </c>
      <c r="G63" s="17" t="s">
        <v>30</v>
      </c>
      <c r="H63" s="19">
        <v>53</v>
      </c>
      <c r="I63" s="19">
        <v>55</v>
      </c>
      <c r="J63" s="19">
        <v>53</v>
      </c>
      <c r="K63" s="19">
        <v>51</v>
      </c>
      <c r="L63" s="19">
        <v>56</v>
      </c>
      <c r="M63" s="99">
        <v>54</v>
      </c>
      <c r="O63" s="8">
        <v>54</v>
      </c>
      <c r="P63" s="19"/>
      <c r="Q63" s="19">
        <v>54</v>
      </c>
    </row>
    <row r="64" spans="1:17" s="8" customFormat="1" ht="13.8" x14ac:dyDescent="0.3">
      <c r="A64" s="15" t="s">
        <v>150</v>
      </c>
      <c r="B64" s="16" t="s">
        <v>27</v>
      </c>
      <c r="C64" s="16" t="s">
        <v>151</v>
      </c>
      <c r="D64" s="17" t="s">
        <v>32</v>
      </c>
      <c r="E64" s="18" t="s">
        <v>1</v>
      </c>
      <c r="F64" s="17" t="s">
        <v>29</v>
      </c>
      <c r="G64" s="17" t="s">
        <v>30</v>
      </c>
      <c r="H64" s="19">
        <v>49</v>
      </c>
      <c r="I64" s="19">
        <v>48</v>
      </c>
      <c r="J64" s="19">
        <v>46</v>
      </c>
      <c r="K64" s="19">
        <v>36</v>
      </c>
      <c r="L64" s="19">
        <v>38</v>
      </c>
      <c r="M64" s="99">
        <v>44</v>
      </c>
      <c r="O64" s="8">
        <v>44</v>
      </c>
      <c r="P64" s="19"/>
      <c r="Q64" s="19">
        <v>44</v>
      </c>
    </row>
    <row r="65" spans="1:34" s="8" customFormat="1" ht="13.8" x14ac:dyDescent="0.3">
      <c r="A65" s="15" t="s">
        <v>152</v>
      </c>
      <c r="B65" s="16" t="s">
        <v>27</v>
      </c>
      <c r="C65" s="16" t="s">
        <v>153</v>
      </c>
      <c r="D65" s="17" t="s">
        <v>32</v>
      </c>
      <c r="E65" s="18" t="s">
        <v>1</v>
      </c>
      <c r="F65" s="17" t="s">
        <v>29</v>
      </c>
      <c r="G65" s="17" t="s">
        <v>30</v>
      </c>
      <c r="H65" s="19">
        <v>56</v>
      </c>
      <c r="I65" s="19">
        <v>46</v>
      </c>
      <c r="J65" s="19">
        <v>51</v>
      </c>
      <c r="K65" s="19">
        <v>50</v>
      </c>
      <c r="L65" s="19">
        <v>44</v>
      </c>
      <c r="M65" s="99">
        <v>49</v>
      </c>
      <c r="O65" s="8">
        <v>49</v>
      </c>
      <c r="P65" s="19"/>
      <c r="Q65" s="19">
        <v>49</v>
      </c>
    </row>
    <row r="66" spans="1:34" s="8" customFormat="1" ht="13.8" x14ac:dyDescent="0.3">
      <c r="A66" s="15" t="s">
        <v>154</v>
      </c>
      <c r="B66" s="16" t="s">
        <v>27</v>
      </c>
      <c r="C66" s="16" t="s">
        <v>155</v>
      </c>
      <c r="D66" s="17" t="s">
        <v>32</v>
      </c>
      <c r="E66" s="18" t="s">
        <v>1</v>
      </c>
      <c r="F66" s="17" t="s">
        <v>29</v>
      </c>
      <c r="G66" s="17" t="s">
        <v>30</v>
      </c>
      <c r="H66" s="19">
        <v>52</v>
      </c>
      <c r="I66" s="19">
        <v>45</v>
      </c>
      <c r="J66" s="19">
        <v>48</v>
      </c>
      <c r="K66" s="19">
        <v>45</v>
      </c>
      <c r="L66" s="19">
        <v>44</v>
      </c>
      <c r="M66" s="99">
        <v>46</v>
      </c>
      <c r="O66" s="8">
        <v>46</v>
      </c>
      <c r="P66" s="19"/>
      <c r="Q66" s="19">
        <v>46</v>
      </c>
    </row>
    <row r="67" spans="1:34" s="8" customFormat="1" ht="13.8" x14ac:dyDescent="0.3">
      <c r="A67" s="15" t="s">
        <v>156</v>
      </c>
      <c r="B67" s="16" t="s">
        <v>27</v>
      </c>
      <c r="C67" s="16" t="s">
        <v>157</v>
      </c>
      <c r="D67" s="17" t="s">
        <v>32</v>
      </c>
      <c r="E67" s="18" t="s">
        <v>1</v>
      </c>
      <c r="F67" s="17" t="s">
        <v>29</v>
      </c>
      <c r="G67" s="17" t="s">
        <v>30</v>
      </c>
      <c r="H67" s="19">
        <v>54</v>
      </c>
      <c r="I67" s="19">
        <v>57</v>
      </c>
      <c r="J67" s="19">
        <v>57</v>
      </c>
      <c r="K67" s="19">
        <v>55</v>
      </c>
      <c r="L67" s="19">
        <v>46</v>
      </c>
      <c r="M67" s="99">
        <v>55</v>
      </c>
      <c r="O67" s="8">
        <v>55</v>
      </c>
      <c r="P67" s="19"/>
      <c r="Q67" s="19">
        <v>55</v>
      </c>
    </row>
    <row r="68" spans="1:34" s="8" customFormat="1" ht="13.8" x14ac:dyDescent="0.3">
      <c r="A68" s="15" t="s">
        <v>158</v>
      </c>
      <c r="B68" s="16" t="s">
        <v>27</v>
      </c>
      <c r="C68" s="16" t="s">
        <v>159</v>
      </c>
      <c r="D68" s="17" t="s">
        <v>32</v>
      </c>
      <c r="E68" s="18" t="s">
        <v>1</v>
      </c>
      <c r="F68" s="17" t="s">
        <v>29</v>
      </c>
      <c r="G68" s="17" t="s">
        <v>30</v>
      </c>
      <c r="H68" s="19">
        <v>54</v>
      </c>
      <c r="I68" s="19">
        <v>50</v>
      </c>
      <c r="J68" s="19">
        <v>43</v>
      </c>
      <c r="K68" s="19">
        <v>37</v>
      </c>
      <c r="L68" s="19">
        <v>49</v>
      </c>
      <c r="M68" s="99">
        <v>47</v>
      </c>
      <c r="O68" s="8">
        <v>47</v>
      </c>
      <c r="P68" s="19"/>
      <c r="Q68" s="19">
        <v>47</v>
      </c>
    </row>
    <row r="69" spans="1:34" s="8" customFormat="1" ht="13.8" x14ac:dyDescent="0.3">
      <c r="A69" s="15" t="s">
        <v>160</v>
      </c>
      <c r="B69" s="16" t="s">
        <v>27</v>
      </c>
      <c r="C69" s="16" t="s">
        <v>161</v>
      </c>
      <c r="D69" s="17" t="s">
        <v>32</v>
      </c>
      <c r="E69" s="18" t="s">
        <v>1</v>
      </c>
      <c r="F69" s="17" t="s">
        <v>29</v>
      </c>
      <c r="G69" s="17" t="s">
        <v>30</v>
      </c>
      <c r="H69" s="19">
        <v>45</v>
      </c>
      <c r="I69" s="19">
        <v>54</v>
      </c>
      <c r="J69" s="19">
        <v>51</v>
      </c>
      <c r="K69" s="19">
        <v>42</v>
      </c>
      <c r="L69" s="19">
        <v>39</v>
      </c>
      <c r="M69" s="99">
        <v>46</v>
      </c>
      <c r="O69" s="8">
        <v>46</v>
      </c>
      <c r="P69" s="19"/>
      <c r="Q69" s="19">
        <v>46</v>
      </c>
    </row>
    <row r="70" spans="1:34" s="8" customFormat="1" ht="13.8" x14ac:dyDescent="0.3">
      <c r="A70" s="15" t="s">
        <v>162</v>
      </c>
      <c r="B70" s="16" t="s">
        <v>27</v>
      </c>
      <c r="C70" s="16" t="s">
        <v>163</v>
      </c>
      <c r="D70" s="17" t="s">
        <v>32</v>
      </c>
      <c r="E70" s="18" t="s">
        <v>1</v>
      </c>
      <c r="F70" s="17" t="s">
        <v>29</v>
      </c>
      <c r="G70" s="17" t="s">
        <v>30</v>
      </c>
      <c r="H70" s="23">
        <v>54</v>
      </c>
      <c r="I70" s="23">
        <v>50</v>
      </c>
      <c r="J70" s="23">
        <v>44</v>
      </c>
      <c r="K70" s="23">
        <v>37</v>
      </c>
      <c r="L70" s="23">
        <v>58</v>
      </c>
      <c r="M70" s="99">
        <v>48</v>
      </c>
      <c r="O70" s="8">
        <v>48</v>
      </c>
      <c r="P70" s="19"/>
      <c r="Q70" s="19">
        <v>49</v>
      </c>
      <c r="R70" s="19"/>
      <c r="S70" s="19"/>
      <c r="T70" s="19"/>
      <c r="U70" s="19"/>
    </row>
    <row r="71" spans="1:34" s="8" customFormat="1" ht="15" thickBot="1" x14ac:dyDescent="0.35">
      <c r="A71" s="15" t="s">
        <v>164</v>
      </c>
      <c r="B71" s="16" t="s">
        <v>27</v>
      </c>
      <c r="C71" s="16" t="s">
        <v>165</v>
      </c>
      <c r="D71" s="17" t="s">
        <v>32</v>
      </c>
      <c r="E71" s="18" t="s">
        <v>1</v>
      </c>
      <c r="F71" s="17" t="s">
        <v>29</v>
      </c>
      <c r="G71" s="17" t="s">
        <v>30</v>
      </c>
      <c r="H71" s="19">
        <v>46</v>
      </c>
      <c r="I71" s="19">
        <v>44</v>
      </c>
      <c r="J71" s="19">
        <v>42</v>
      </c>
      <c r="K71" s="19">
        <v>32</v>
      </c>
      <c r="L71" s="19">
        <v>29</v>
      </c>
      <c r="M71" s="99">
        <v>49</v>
      </c>
      <c r="O71" s="8">
        <v>49</v>
      </c>
      <c r="P71" s="19"/>
      <c r="Q71" s="19">
        <v>39</v>
      </c>
      <c r="S71" s="24" t="s">
        <v>230</v>
      </c>
      <c r="T71" s="24"/>
      <c r="U71" s="25"/>
      <c r="V71" s="25"/>
      <c r="W71" s="26"/>
      <c r="X71" s="25"/>
      <c r="Y71" s="25"/>
      <c r="Z71" s="25"/>
      <c r="AA71" s="27"/>
      <c r="AB71" s="27"/>
      <c r="AC71" s="27"/>
      <c r="AD71" s="27"/>
      <c r="AE71" s="27"/>
      <c r="AF71" s="27"/>
      <c r="AG71" s="27"/>
      <c r="AH71" s="25"/>
    </row>
    <row r="72" spans="1:34" s="8" customFormat="1" ht="28.2" thickBot="1" x14ac:dyDescent="0.35">
      <c r="A72" s="15" t="s">
        <v>166</v>
      </c>
      <c r="B72" s="16" t="s">
        <v>27</v>
      </c>
      <c r="C72" s="16" t="s">
        <v>167</v>
      </c>
      <c r="D72" s="17" t="s">
        <v>32</v>
      </c>
      <c r="E72" s="18" t="s">
        <v>1</v>
      </c>
      <c r="F72" s="17" t="s">
        <v>29</v>
      </c>
      <c r="G72" s="17" t="s">
        <v>30</v>
      </c>
      <c r="H72" s="19">
        <v>56</v>
      </c>
      <c r="I72" s="19">
        <v>49</v>
      </c>
      <c r="J72" s="19">
        <v>45</v>
      </c>
      <c r="K72" s="19">
        <v>42</v>
      </c>
      <c r="L72" s="19">
        <v>45</v>
      </c>
      <c r="M72" s="99">
        <v>39</v>
      </c>
      <c r="O72" s="8">
        <v>39</v>
      </c>
      <c r="P72" s="19"/>
      <c r="Q72" s="19">
        <v>46</v>
      </c>
      <c r="S72" s="12" t="s">
        <v>231</v>
      </c>
      <c r="T72" s="12" t="s">
        <v>232</v>
      </c>
      <c r="U72" s="28" t="s">
        <v>15</v>
      </c>
      <c r="V72" s="28" t="s">
        <v>16</v>
      </c>
      <c r="W72" s="29" t="s">
        <v>17</v>
      </c>
      <c r="X72" s="12" t="s">
        <v>18</v>
      </c>
      <c r="Y72" s="12" t="s">
        <v>19</v>
      </c>
      <c r="Z72" s="12" t="s">
        <v>20</v>
      </c>
      <c r="AA72" s="30" t="s">
        <v>233</v>
      </c>
      <c r="AB72" s="30" t="s">
        <v>21</v>
      </c>
      <c r="AC72" s="30" t="s">
        <v>22</v>
      </c>
      <c r="AD72" s="30" t="s">
        <v>23</v>
      </c>
      <c r="AE72" s="30" t="s">
        <v>24</v>
      </c>
      <c r="AF72" s="30" t="s">
        <v>25</v>
      </c>
      <c r="AG72" s="30"/>
      <c r="AH72" s="13" t="s">
        <v>234</v>
      </c>
    </row>
    <row r="73" spans="1:34" s="8" customFormat="1" x14ac:dyDescent="0.3">
      <c r="A73" s="15" t="s">
        <v>168</v>
      </c>
      <c r="B73" s="16" t="s">
        <v>27</v>
      </c>
      <c r="C73" s="16" t="s">
        <v>169</v>
      </c>
      <c r="D73" s="17" t="s">
        <v>32</v>
      </c>
      <c r="E73" s="18" t="s">
        <v>1</v>
      </c>
      <c r="F73" s="17" t="s">
        <v>29</v>
      </c>
      <c r="G73" s="17" t="s">
        <v>30</v>
      </c>
      <c r="H73" s="19">
        <v>51</v>
      </c>
      <c r="I73" s="19">
        <v>49</v>
      </c>
      <c r="J73" s="19">
        <v>56</v>
      </c>
      <c r="K73" s="19">
        <v>51</v>
      </c>
      <c r="L73" s="19">
        <v>46</v>
      </c>
      <c r="M73" s="99">
        <v>46</v>
      </c>
      <c r="O73" s="8">
        <v>46</v>
      </c>
      <c r="P73" s="19"/>
      <c r="Q73" s="19">
        <v>50</v>
      </c>
      <c r="S73" s="31" t="s">
        <v>235</v>
      </c>
      <c r="T73" s="31" t="s">
        <v>162</v>
      </c>
      <c r="U73" s="32" t="s">
        <v>27</v>
      </c>
      <c r="V73" s="32" t="s">
        <v>163</v>
      </c>
      <c r="W73" s="33" t="s">
        <v>32</v>
      </c>
      <c r="X73" s="32" t="s">
        <v>1</v>
      </c>
      <c r="Y73" s="34" t="s">
        <v>29</v>
      </c>
      <c r="Z73" s="34" t="s">
        <v>236</v>
      </c>
      <c r="AA73" s="22">
        <v>47</v>
      </c>
      <c r="AB73" s="22">
        <v>55</v>
      </c>
      <c r="AC73" s="22">
        <v>44</v>
      </c>
      <c r="AD73" s="22">
        <v>41</v>
      </c>
      <c r="AE73" s="22">
        <v>46</v>
      </c>
      <c r="AF73" s="22">
        <v>61</v>
      </c>
      <c r="AG73" s="22"/>
      <c r="AH73" s="22">
        <v>32</v>
      </c>
    </row>
    <row r="74" spans="1:34" s="8" customFormat="1" x14ac:dyDescent="0.3">
      <c r="A74" s="15" t="s">
        <v>170</v>
      </c>
      <c r="B74" s="16" t="s">
        <v>27</v>
      </c>
      <c r="C74" s="16" t="s">
        <v>171</v>
      </c>
      <c r="D74" s="17" t="s">
        <v>32</v>
      </c>
      <c r="E74" s="18" t="s">
        <v>1</v>
      </c>
      <c r="F74" s="17" t="s">
        <v>29</v>
      </c>
      <c r="G74" s="17" t="s">
        <v>30</v>
      </c>
      <c r="H74" s="19">
        <v>53</v>
      </c>
      <c r="I74" s="19">
        <v>53</v>
      </c>
      <c r="J74" s="19">
        <v>55</v>
      </c>
      <c r="K74" s="19">
        <v>50</v>
      </c>
      <c r="L74" s="19">
        <v>56</v>
      </c>
      <c r="M74" s="99">
        <v>50</v>
      </c>
      <c r="O74" s="8">
        <v>50</v>
      </c>
      <c r="P74" s="19"/>
      <c r="Q74" s="19">
        <v>54</v>
      </c>
      <c r="S74" s="31" t="s">
        <v>235</v>
      </c>
      <c r="T74" s="31" t="s">
        <v>162</v>
      </c>
      <c r="U74" s="32" t="s">
        <v>27</v>
      </c>
      <c r="V74" s="32" t="s">
        <v>163</v>
      </c>
      <c r="W74" s="33" t="s">
        <v>32</v>
      </c>
      <c r="X74" s="32" t="s">
        <v>1</v>
      </c>
      <c r="Y74" s="34" t="s">
        <v>29</v>
      </c>
      <c r="Z74" s="34" t="s">
        <v>237</v>
      </c>
      <c r="AA74" s="22">
        <v>46</v>
      </c>
      <c r="AB74" s="22">
        <v>54</v>
      </c>
      <c r="AC74" s="22">
        <v>50</v>
      </c>
      <c r="AD74" s="22">
        <v>44</v>
      </c>
      <c r="AE74" s="22">
        <v>37</v>
      </c>
      <c r="AF74" s="22">
        <v>58</v>
      </c>
      <c r="AG74" s="22"/>
      <c r="AH74" s="22">
        <v>32</v>
      </c>
    </row>
    <row r="75" spans="1:34" s="8" customFormat="1" x14ac:dyDescent="0.3">
      <c r="A75" s="15" t="s">
        <v>172</v>
      </c>
      <c r="B75" s="16" t="s">
        <v>27</v>
      </c>
      <c r="C75" s="16" t="s">
        <v>173</v>
      </c>
      <c r="D75" s="17" t="s">
        <v>32</v>
      </c>
      <c r="E75" s="18" t="s">
        <v>1</v>
      </c>
      <c r="F75" s="17" t="s">
        <v>29</v>
      </c>
      <c r="G75" s="17" t="s">
        <v>30</v>
      </c>
      <c r="H75" s="19">
        <v>50</v>
      </c>
      <c r="I75" s="19">
        <v>52</v>
      </c>
      <c r="J75" s="19">
        <v>51</v>
      </c>
      <c r="K75" s="19">
        <v>50</v>
      </c>
      <c r="L75" s="19">
        <v>48</v>
      </c>
      <c r="M75" s="99">
        <v>54</v>
      </c>
      <c r="O75" s="8">
        <v>54</v>
      </c>
      <c r="P75" s="19"/>
      <c r="Q75" s="19">
        <v>50</v>
      </c>
      <c r="S75" s="31" t="s">
        <v>238</v>
      </c>
      <c r="T75" s="31" t="s">
        <v>162</v>
      </c>
      <c r="U75" s="32" t="s">
        <v>27</v>
      </c>
      <c r="V75" s="32" t="s">
        <v>163</v>
      </c>
      <c r="W75" s="33" t="s">
        <v>32</v>
      </c>
      <c r="X75" s="32" t="s">
        <v>1</v>
      </c>
      <c r="Y75" s="34" t="s">
        <v>29</v>
      </c>
      <c r="Z75" s="34" t="s">
        <v>30</v>
      </c>
      <c r="AA75" s="22">
        <v>44</v>
      </c>
      <c r="AB75" s="22">
        <v>53</v>
      </c>
      <c r="AC75" s="22">
        <v>49</v>
      </c>
      <c r="AD75" s="22">
        <v>44</v>
      </c>
      <c r="AE75" s="22">
        <v>35</v>
      </c>
      <c r="AF75" s="22">
        <v>51</v>
      </c>
      <c r="AG75" s="22"/>
      <c r="AH75" s="22">
        <v>32</v>
      </c>
    </row>
    <row r="76" spans="1:34" s="8" customFormat="1" ht="13.8" x14ac:dyDescent="0.3">
      <c r="A76" s="15" t="s">
        <v>174</v>
      </c>
      <c r="B76" s="16" t="s">
        <v>27</v>
      </c>
      <c r="C76" s="16" t="s">
        <v>175</v>
      </c>
      <c r="D76" s="17" t="s">
        <v>32</v>
      </c>
      <c r="E76" s="18" t="s">
        <v>1</v>
      </c>
      <c r="F76" s="17" t="s">
        <v>29</v>
      </c>
      <c r="G76" s="17" t="s">
        <v>30</v>
      </c>
      <c r="H76" s="19">
        <v>53</v>
      </c>
      <c r="I76" s="19">
        <v>47</v>
      </c>
      <c r="J76" s="19">
        <v>35</v>
      </c>
      <c r="K76" s="19">
        <v>45</v>
      </c>
      <c r="L76" s="19">
        <v>43</v>
      </c>
      <c r="M76" s="99">
        <v>50</v>
      </c>
      <c r="O76" s="8">
        <v>50</v>
      </c>
      <c r="P76" s="19"/>
      <c r="Q76" s="19">
        <v>45</v>
      </c>
    </row>
    <row r="77" spans="1:34" s="8" customFormat="1" ht="13.8" x14ac:dyDescent="0.3">
      <c r="A77" s="15" t="s">
        <v>176</v>
      </c>
      <c r="B77" s="16" t="s">
        <v>27</v>
      </c>
      <c r="C77" s="16" t="s">
        <v>177</v>
      </c>
      <c r="D77" s="17" t="s">
        <v>32</v>
      </c>
      <c r="E77" s="18" t="s">
        <v>1</v>
      </c>
      <c r="F77" s="17" t="s">
        <v>29</v>
      </c>
      <c r="G77" s="17" t="s">
        <v>30</v>
      </c>
      <c r="H77" s="19">
        <v>50</v>
      </c>
      <c r="I77" s="19">
        <v>48</v>
      </c>
      <c r="J77" s="19">
        <v>50</v>
      </c>
      <c r="K77" s="19">
        <v>48</v>
      </c>
      <c r="L77" s="19">
        <v>39</v>
      </c>
      <c r="M77" s="99">
        <v>45</v>
      </c>
      <c r="O77" s="8">
        <v>45</v>
      </c>
      <c r="P77" s="19"/>
      <c r="Q77" s="19">
        <v>49</v>
      </c>
    </row>
    <row r="78" spans="1:34" s="8" customFormat="1" ht="13.8" x14ac:dyDescent="0.3">
      <c r="A78" s="15" t="s">
        <v>178</v>
      </c>
      <c r="B78" s="16" t="s">
        <v>27</v>
      </c>
      <c r="C78" s="16" t="s">
        <v>179</v>
      </c>
      <c r="D78" s="17" t="s">
        <v>32</v>
      </c>
      <c r="E78" s="18" t="s">
        <v>1</v>
      </c>
      <c r="F78" s="17" t="s">
        <v>29</v>
      </c>
      <c r="G78" s="17" t="s">
        <v>30</v>
      </c>
      <c r="H78" s="19">
        <v>55</v>
      </c>
      <c r="I78" s="19">
        <v>55</v>
      </c>
      <c r="J78" s="19">
        <v>50</v>
      </c>
      <c r="K78" s="19">
        <v>36</v>
      </c>
      <c r="L78" s="19">
        <v>53</v>
      </c>
      <c r="M78" s="99">
        <v>49</v>
      </c>
      <c r="O78" s="8">
        <v>49</v>
      </c>
      <c r="P78" s="19"/>
      <c r="Q78" s="19">
        <v>53</v>
      </c>
    </row>
    <row r="79" spans="1:34" s="8" customFormat="1" ht="13.8" x14ac:dyDescent="0.3">
      <c r="A79" s="15" t="s">
        <v>180</v>
      </c>
      <c r="B79" s="16" t="s">
        <v>27</v>
      </c>
      <c r="C79" s="16" t="s">
        <v>181</v>
      </c>
      <c r="D79" s="17" t="s">
        <v>32</v>
      </c>
      <c r="E79" s="18" t="s">
        <v>1</v>
      </c>
      <c r="F79" s="17" t="s">
        <v>29</v>
      </c>
      <c r="G79" s="17" t="s">
        <v>30</v>
      </c>
      <c r="H79" s="19">
        <v>50</v>
      </c>
      <c r="I79" s="19">
        <v>46</v>
      </c>
      <c r="J79" s="19">
        <v>50</v>
      </c>
      <c r="K79" s="19">
        <v>45</v>
      </c>
      <c r="L79" s="19">
        <v>40</v>
      </c>
      <c r="M79" s="99">
        <v>53</v>
      </c>
      <c r="O79" s="8">
        <v>53</v>
      </c>
      <c r="P79" s="19"/>
      <c r="Q79" s="19">
        <v>47</v>
      </c>
    </row>
    <row r="80" spans="1:34" s="8" customFormat="1" ht="13.8" x14ac:dyDescent="0.3">
      <c r="A80" s="15" t="s">
        <v>182</v>
      </c>
      <c r="B80" s="16" t="s">
        <v>27</v>
      </c>
      <c r="C80" s="16" t="s">
        <v>183</v>
      </c>
      <c r="D80" s="17" t="s">
        <v>32</v>
      </c>
      <c r="E80" s="18" t="s">
        <v>1</v>
      </c>
      <c r="F80" s="17" t="s">
        <v>29</v>
      </c>
      <c r="G80" s="17" t="s">
        <v>30</v>
      </c>
      <c r="H80" s="19">
        <v>53</v>
      </c>
      <c r="I80" s="19">
        <v>44</v>
      </c>
      <c r="J80" s="19">
        <v>52</v>
      </c>
      <c r="K80" s="19">
        <v>49</v>
      </c>
      <c r="L80" s="19">
        <v>41</v>
      </c>
      <c r="M80" s="99">
        <v>47</v>
      </c>
      <c r="O80" s="8">
        <v>47</v>
      </c>
      <c r="P80" s="19"/>
      <c r="Q80" s="19">
        <v>48</v>
      </c>
    </row>
    <row r="81" spans="1:17" s="8" customFormat="1" ht="13.8" x14ac:dyDescent="0.3">
      <c r="A81" s="15" t="s">
        <v>184</v>
      </c>
      <c r="B81" s="16" t="s">
        <v>27</v>
      </c>
      <c r="C81" s="16" t="s">
        <v>185</v>
      </c>
      <c r="D81" s="17" t="s">
        <v>32</v>
      </c>
      <c r="E81" s="18" t="s">
        <v>1</v>
      </c>
      <c r="F81" s="17" t="s">
        <v>29</v>
      </c>
      <c r="G81" s="17" t="s">
        <v>30</v>
      </c>
      <c r="H81" s="19">
        <v>53</v>
      </c>
      <c r="I81" s="19">
        <v>52</v>
      </c>
      <c r="J81" s="19">
        <v>49</v>
      </c>
      <c r="K81" s="19">
        <v>34</v>
      </c>
      <c r="L81" s="19">
        <v>51</v>
      </c>
      <c r="M81" s="99">
        <v>48</v>
      </c>
      <c r="O81" s="8">
        <v>48</v>
      </c>
      <c r="P81" s="19"/>
      <c r="Q81" s="19">
        <v>51</v>
      </c>
    </row>
    <row r="82" spans="1:17" s="8" customFormat="1" ht="13.8" x14ac:dyDescent="0.3">
      <c r="A82" s="15" t="s">
        <v>186</v>
      </c>
      <c r="B82" s="16" t="s">
        <v>27</v>
      </c>
      <c r="C82" s="16" t="s">
        <v>187</v>
      </c>
      <c r="D82" s="17" t="s">
        <v>32</v>
      </c>
      <c r="E82" s="18" t="s">
        <v>1</v>
      </c>
      <c r="F82" s="17" t="s">
        <v>29</v>
      </c>
      <c r="G82" s="17" t="s">
        <v>30</v>
      </c>
      <c r="H82" s="19">
        <v>53</v>
      </c>
      <c r="I82" s="19">
        <v>52</v>
      </c>
      <c r="J82" s="19">
        <v>49</v>
      </c>
      <c r="K82" s="19">
        <v>34</v>
      </c>
      <c r="L82" s="19">
        <v>51</v>
      </c>
      <c r="M82" s="99">
        <v>51</v>
      </c>
      <c r="O82" s="8">
        <v>51</v>
      </c>
      <c r="P82" s="19"/>
      <c r="Q82" s="19">
        <v>51</v>
      </c>
    </row>
    <row r="83" spans="1:17" s="8" customFormat="1" ht="13.8" x14ac:dyDescent="0.3">
      <c r="A83" s="15" t="s">
        <v>188</v>
      </c>
      <c r="B83" s="16" t="s">
        <v>27</v>
      </c>
      <c r="C83" s="16" t="s">
        <v>189</v>
      </c>
      <c r="D83" s="17" t="s">
        <v>32</v>
      </c>
      <c r="E83" s="18" t="s">
        <v>1</v>
      </c>
      <c r="F83" s="17" t="s">
        <v>29</v>
      </c>
      <c r="G83" s="17" t="s">
        <v>30</v>
      </c>
      <c r="H83" s="19">
        <v>57</v>
      </c>
      <c r="I83" s="19">
        <v>51</v>
      </c>
      <c r="J83" s="19">
        <v>56</v>
      </c>
      <c r="K83" s="19">
        <v>52</v>
      </c>
      <c r="L83" s="19">
        <v>42</v>
      </c>
      <c r="M83" s="99">
        <v>51</v>
      </c>
      <c r="O83" s="8">
        <v>51</v>
      </c>
      <c r="P83" s="19"/>
      <c r="Q83" s="19">
        <v>53</v>
      </c>
    </row>
    <row r="84" spans="1:17" s="8" customFormat="1" ht="13.8" x14ac:dyDescent="0.3">
      <c r="A84" s="15" t="s">
        <v>190</v>
      </c>
      <c r="B84" s="16" t="s">
        <v>27</v>
      </c>
      <c r="C84" s="16" t="s">
        <v>191</v>
      </c>
      <c r="D84" s="17" t="s">
        <v>32</v>
      </c>
      <c r="E84" s="18" t="s">
        <v>1</v>
      </c>
      <c r="F84" s="17" t="s">
        <v>29</v>
      </c>
      <c r="G84" s="17" t="s">
        <v>30</v>
      </c>
      <c r="H84" s="19">
        <v>45</v>
      </c>
      <c r="I84" s="19">
        <v>43</v>
      </c>
      <c r="J84" s="19">
        <v>43</v>
      </c>
      <c r="K84" s="19">
        <v>36</v>
      </c>
      <c r="L84" s="19">
        <v>33</v>
      </c>
      <c r="M84" s="99">
        <v>53</v>
      </c>
      <c r="O84" s="8">
        <v>53</v>
      </c>
      <c r="P84" s="19"/>
      <c r="Q84" s="19">
        <v>41</v>
      </c>
    </row>
    <row r="85" spans="1:17" s="8" customFormat="1" ht="13.8" x14ac:dyDescent="0.3">
      <c r="A85" s="15" t="s">
        <v>192</v>
      </c>
      <c r="B85" s="16" t="s">
        <v>27</v>
      </c>
      <c r="C85" s="16" t="s">
        <v>193</v>
      </c>
      <c r="D85" s="17" t="s">
        <v>32</v>
      </c>
      <c r="E85" s="18" t="s">
        <v>1</v>
      </c>
      <c r="F85" s="17" t="s">
        <v>29</v>
      </c>
      <c r="G85" s="17" t="s">
        <v>30</v>
      </c>
      <c r="H85" s="19">
        <v>50</v>
      </c>
      <c r="I85" s="19">
        <v>54</v>
      </c>
      <c r="J85" s="19">
        <v>51</v>
      </c>
      <c r="K85" s="19">
        <v>43</v>
      </c>
      <c r="L85" s="19">
        <v>41</v>
      </c>
      <c r="M85" s="99">
        <v>41</v>
      </c>
      <c r="O85" s="8">
        <v>41</v>
      </c>
      <c r="P85" s="19"/>
      <c r="Q85" s="19">
        <v>48</v>
      </c>
    </row>
    <row r="86" spans="1:17" s="8" customFormat="1" ht="13.8" x14ac:dyDescent="0.3">
      <c r="A86" s="15" t="s">
        <v>194</v>
      </c>
      <c r="B86" s="16" t="s">
        <v>27</v>
      </c>
      <c r="C86" s="16" t="s">
        <v>195</v>
      </c>
      <c r="D86" s="17" t="s">
        <v>32</v>
      </c>
      <c r="E86" s="18" t="s">
        <v>1</v>
      </c>
      <c r="F86" s="17" t="s">
        <v>29</v>
      </c>
      <c r="G86" s="17" t="s">
        <v>30</v>
      </c>
      <c r="H86" s="19">
        <v>54</v>
      </c>
      <c r="I86" s="19">
        <v>52</v>
      </c>
      <c r="J86" s="19">
        <v>64</v>
      </c>
      <c r="K86" s="19">
        <v>49</v>
      </c>
      <c r="L86" s="19">
        <v>52</v>
      </c>
      <c r="M86" s="99">
        <v>48</v>
      </c>
      <c r="O86" s="8">
        <v>48</v>
      </c>
      <c r="P86" s="19"/>
      <c r="Q86" s="19">
        <v>53</v>
      </c>
    </row>
    <row r="87" spans="1:17" s="8" customFormat="1" ht="13.8" x14ac:dyDescent="0.3">
      <c r="A87" s="15" t="s">
        <v>196</v>
      </c>
      <c r="B87" s="16" t="s">
        <v>27</v>
      </c>
      <c r="C87" s="16" t="s">
        <v>197</v>
      </c>
      <c r="D87" s="17" t="s">
        <v>32</v>
      </c>
      <c r="E87" s="18" t="s">
        <v>1</v>
      </c>
      <c r="F87" s="17" t="s">
        <v>29</v>
      </c>
      <c r="G87" s="17" t="s">
        <v>30</v>
      </c>
      <c r="H87" s="19">
        <v>55</v>
      </c>
      <c r="I87" s="19">
        <v>55</v>
      </c>
      <c r="J87" s="19">
        <v>51</v>
      </c>
      <c r="K87" s="19">
        <v>43</v>
      </c>
      <c r="L87" s="19">
        <v>50</v>
      </c>
      <c r="M87" s="99">
        <v>53</v>
      </c>
      <c r="O87" s="8">
        <v>53</v>
      </c>
      <c r="P87" s="19"/>
      <c r="Q87" s="19">
        <v>52</v>
      </c>
    </row>
    <row r="88" spans="1:17" s="8" customFormat="1" ht="13.8" x14ac:dyDescent="0.3">
      <c r="A88" s="15" t="s">
        <v>198</v>
      </c>
      <c r="B88" s="16" t="s">
        <v>27</v>
      </c>
      <c r="C88" s="16" t="s">
        <v>199</v>
      </c>
      <c r="D88" s="17" t="s">
        <v>32</v>
      </c>
      <c r="E88" s="18" t="s">
        <v>1</v>
      </c>
      <c r="F88" s="17" t="s">
        <v>29</v>
      </c>
      <c r="G88" s="17" t="s">
        <v>30</v>
      </c>
      <c r="H88" s="19">
        <v>54</v>
      </c>
      <c r="I88" s="19">
        <v>57</v>
      </c>
      <c r="J88" s="19">
        <v>55</v>
      </c>
      <c r="K88" s="19">
        <v>47</v>
      </c>
      <c r="L88" s="19">
        <v>60</v>
      </c>
      <c r="M88" s="99">
        <v>52</v>
      </c>
      <c r="O88" s="8">
        <v>52</v>
      </c>
      <c r="P88" s="19"/>
      <c r="Q88" s="19">
        <v>55</v>
      </c>
    </row>
    <row r="89" spans="1:17" s="8" customFormat="1" ht="13.8" x14ac:dyDescent="0.3">
      <c r="A89" s="15" t="s">
        <v>200</v>
      </c>
      <c r="B89" s="16" t="s">
        <v>27</v>
      </c>
      <c r="C89" s="16" t="s">
        <v>201</v>
      </c>
      <c r="D89" s="17" t="s">
        <v>32</v>
      </c>
      <c r="E89" s="18" t="s">
        <v>1</v>
      </c>
      <c r="F89" s="17" t="s">
        <v>29</v>
      </c>
      <c r="G89" s="17" t="s">
        <v>30</v>
      </c>
      <c r="H89" s="19">
        <v>52</v>
      </c>
      <c r="I89" s="19">
        <v>48</v>
      </c>
      <c r="J89" s="19">
        <v>51</v>
      </c>
      <c r="K89" s="19">
        <v>48</v>
      </c>
      <c r="L89" s="19">
        <v>39</v>
      </c>
      <c r="M89" s="99">
        <v>55</v>
      </c>
      <c r="O89" s="8">
        <v>55</v>
      </c>
      <c r="P89" s="19"/>
      <c r="Q89" s="19">
        <v>49</v>
      </c>
    </row>
    <row r="90" spans="1:17" s="8" customFormat="1" ht="13.8" x14ac:dyDescent="0.3">
      <c r="A90" s="15" t="s">
        <v>202</v>
      </c>
      <c r="B90" s="16" t="s">
        <v>27</v>
      </c>
      <c r="C90" s="16" t="s">
        <v>203</v>
      </c>
      <c r="D90" s="17" t="s">
        <v>32</v>
      </c>
      <c r="E90" s="18" t="s">
        <v>1</v>
      </c>
      <c r="F90" s="17" t="s">
        <v>29</v>
      </c>
      <c r="G90" s="17" t="s">
        <v>30</v>
      </c>
      <c r="H90" s="19">
        <v>54</v>
      </c>
      <c r="I90" s="19">
        <v>55</v>
      </c>
      <c r="J90" s="19">
        <v>58</v>
      </c>
      <c r="K90" s="19">
        <v>52</v>
      </c>
      <c r="L90" s="19">
        <v>45</v>
      </c>
      <c r="M90" s="99">
        <v>49</v>
      </c>
      <c r="O90" s="8">
        <v>49</v>
      </c>
      <c r="P90" s="19"/>
      <c r="Q90" s="19">
        <v>54</v>
      </c>
    </row>
    <row r="91" spans="1:17" s="8" customFormat="1" ht="13.8" x14ac:dyDescent="0.3">
      <c r="A91" s="15" t="s">
        <v>204</v>
      </c>
      <c r="B91" s="16" t="s">
        <v>27</v>
      </c>
      <c r="C91" s="16" t="s">
        <v>205</v>
      </c>
      <c r="D91" s="17" t="s">
        <v>32</v>
      </c>
      <c r="E91" s="18" t="s">
        <v>1</v>
      </c>
      <c r="F91" s="17" t="s">
        <v>29</v>
      </c>
      <c r="G91" s="17" t="s">
        <v>30</v>
      </c>
      <c r="H91" s="19">
        <v>45</v>
      </c>
      <c r="I91" s="19">
        <v>46</v>
      </c>
      <c r="J91" s="19">
        <v>38</v>
      </c>
      <c r="K91" s="19">
        <v>39</v>
      </c>
      <c r="L91" s="19">
        <v>36</v>
      </c>
      <c r="M91" s="99">
        <v>54</v>
      </c>
      <c r="O91" s="8">
        <v>54</v>
      </c>
      <c r="P91" s="19"/>
      <c r="Q91" s="19">
        <v>41</v>
      </c>
    </row>
    <row r="92" spans="1:17" s="8" customFormat="1" ht="13.8" x14ac:dyDescent="0.3">
      <c r="A92" s="15" t="s">
        <v>206</v>
      </c>
      <c r="B92" s="16" t="s">
        <v>27</v>
      </c>
      <c r="C92" s="16" t="s">
        <v>207</v>
      </c>
      <c r="D92" s="17" t="s">
        <v>32</v>
      </c>
      <c r="E92" s="18" t="s">
        <v>1</v>
      </c>
      <c r="F92" s="17" t="s">
        <v>29</v>
      </c>
      <c r="G92" s="17" t="s">
        <v>30</v>
      </c>
      <c r="H92" s="19">
        <v>51</v>
      </c>
      <c r="I92" s="19">
        <v>48</v>
      </c>
      <c r="J92" s="19">
        <v>53</v>
      </c>
      <c r="K92" s="19">
        <v>33</v>
      </c>
      <c r="L92" s="19">
        <v>37</v>
      </c>
      <c r="M92" s="99">
        <v>41</v>
      </c>
      <c r="O92" s="8">
        <v>41</v>
      </c>
      <c r="P92" s="19"/>
      <c r="Q92" s="19">
        <v>45</v>
      </c>
    </row>
    <row r="93" spans="1:17" s="8" customFormat="1" ht="13.8" x14ac:dyDescent="0.3">
      <c r="A93" s="15" t="s">
        <v>208</v>
      </c>
      <c r="B93" s="16" t="s">
        <v>27</v>
      </c>
      <c r="C93" s="16" t="s">
        <v>209</v>
      </c>
      <c r="D93" s="17" t="s">
        <v>32</v>
      </c>
      <c r="E93" s="18" t="s">
        <v>1</v>
      </c>
      <c r="F93" s="17" t="s">
        <v>29</v>
      </c>
      <c r="G93" s="17" t="s">
        <v>30</v>
      </c>
      <c r="H93" s="19">
        <v>46</v>
      </c>
      <c r="I93" s="19">
        <v>47</v>
      </c>
      <c r="J93" s="19">
        <v>35</v>
      </c>
      <c r="K93" s="19">
        <v>41</v>
      </c>
      <c r="L93" s="19">
        <v>39</v>
      </c>
      <c r="M93" s="99">
        <v>45</v>
      </c>
      <c r="O93" s="8">
        <v>45</v>
      </c>
      <c r="P93" s="19"/>
      <c r="Q93" s="19">
        <v>42</v>
      </c>
    </row>
    <row r="94" spans="1:17" s="8" customFormat="1" ht="13.8" x14ac:dyDescent="0.3">
      <c r="A94" s="15" t="s">
        <v>210</v>
      </c>
      <c r="B94" s="16" t="s">
        <v>27</v>
      </c>
      <c r="C94" s="16" t="s">
        <v>211</v>
      </c>
      <c r="D94" s="17" t="s">
        <v>32</v>
      </c>
      <c r="E94" s="18" t="s">
        <v>1</v>
      </c>
      <c r="F94" s="17" t="s">
        <v>29</v>
      </c>
      <c r="G94" s="17" t="s">
        <v>30</v>
      </c>
      <c r="H94" s="19">
        <v>46</v>
      </c>
      <c r="I94" s="19">
        <v>44</v>
      </c>
      <c r="J94" s="19">
        <v>42</v>
      </c>
      <c r="K94" s="19">
        <v>42</v>
      </c>
      <c r="L94" s="19">
        <v>40</v>
      </c>
      <c r="M94" s="99">
        <v>42</v>
      </c>
      <c r="O94" s="8">
        <v>42</v>
      </c>
      <c r="P94" s="19"/>
      <c r="Q94" s="19">
        <v>43</v>
      </c>
    </row>
    <row r="95" spans="1:17" s="8" customFormat="1" ht="13.8" x14ac:dyDescent="0.3">
      <c r="A95" s="15" t="s">
        <v>212</v>
      </c>
      <c r="B95" s="16" t="s">
        <v>27</v>
      </c>
      <c r="C95" s="16" t="s">
        <v>213</v>
      </c>
      <c r="D95" s="17" t="s">
        <v>32</v>
      </c>
      <c r="E95" s="18" t="s">
        <v>1</v>
      </c>
      <c r="F95" s="17" t="s">
        <v>29</v>
      </c>
      <c r="G95" s="17" t="s">
        <v>30</v>
      </c>
      <c r="H95" s="19">
        <v>51</v>
      </c>
      <c r="I95" s="19">
        <v>47</v>
      </c>
      <c r="J95" s="19">
        <v>45</v>
      </c>
      <c r="K95" s="19">
        <v>43</v>
      </c>
      <c r="L95" s="19">
        <v>41</v>
      </c>
      <c r="M95" s="99">
        <v>43</v>
      </c>
      <c r="O95" s="8">
        <v>43</v>
      </c>
      <c r="P95" s="19"/>
      <c r="Q95" s="19">
        <v>45</v>
      </c>
    </row>
    <row r="96" spans="1:17" s="8" customFormat="1" ht="13.8" x14ac:dyDescent="0.3">
      <c r="A96" s="15" t="s">
        <v>214</v>
      </c>
      <c r="B96" s="16" t="s">
        <v>27</v>
      </c>
      <c r="C96" s="16" t="s">
        <v>215</v>
      </c>
      <c r="D96" s="17" t="s">
        <v>32</v>
      </c>
      <c r="E96" s="18" t="s">
        <v>1</v>
      </c>
      <c r="F96" s="17" t="s">
        <v>29</v>
      </c>
      <c r="G96" s="17" t="s">
        <v>30</v>
      </c>
      <c r="H96" s="19">
        <v>53</v>
      </c>
      <c r="I96" s="19">
        <v>46</v>
      </c>
      <c r="J96" s="19">
        <v>55</v>
      </c>
      <c r="K96" s="19">
        <v>51</v>
      </c>
      <c r="L96" s="19">
        <v>44</v>
      </c>
      <c r="M96" s="99">
        <v>45</v>
      </c>
      <c r="O96" s="8">
        <v>45</v>
      </c>
      <c r="P96" s="19"/>
      <c r="Q96" s="19">
        <v>50</v>
      </c>
    </row>
    <row r="97" spans="1:17" s="8" customFormat="1" ht="13.8" x14ac:dyDescent="0.3">
      <c r="A97" s="15" t="s">
        <v>216</v>
      </c>
      <c r="B97" s="16" t="s">
        <v>27</v>
      </c>
      <c r="C97" s="16" t="s">
        <v>217</v>
      </c>
      <c r="D97" s="17" t="s">
        <v>32</v>
      </c>
      <c r="E97" s="18" t="s">
        <v>1</v>
      </c>
      <c r="F97" s="17" t="s">
        <v>29</v>
      </c>
      <c r="G97" s="17" t="s">
        <v>30</v>
      </c>
      <c r="H97" s="19">
        <v>33</v>
      </c>
      <c r="I97" s="19">
        <v>42</v>
      </c>
      <c r="J97" s="19">
        <v>45</v>
      </c>
      <c r="K97" s="19">
        <v>28</v>
      </c>
      <c r="L97" s="19">
        <v>32</v>
      </c>
      <c r="M97" s="99">
        <v>50</v>
      </c>
      <c r="O97" s="8">
        <v>50</v>
      </c>
      <c r="P97" s="19"/>
      <c r="Q97" s="19">
        <v>36</v>
      </c>
    </row>
    <row r="98" spans="1:17" s="8" customFormat="1" ht="13.8" x14ac:dyDescent="0.3">
      <c r="A98" s="15" t="s">
        <v>218</v>
      </c>
      <c r="B98" s="16" t="s">
        <v>27</v>
      </c>
      <c r="C98" s="16" t="s">
        <v>219</v>
      </c>
      <c r="D98" s="17" t="s">
        <v>32</v>
      </c>
      <c r="E98" s="18" t="s">
        <v>1</v>
      </c>
      <c r="F98" s="17" t="s">
        <v>29</v>
      </c>
      <c r="G98" s="17" t="s">
        <v>30</v>
      </c>
      <c r="H98" s="19">
        <v>46</v>
      </c>
      <c r="I98" s="19">
        <v>45</v>
      </c>
      <c r="J98" s="19">
        <v>52</v>
      </c>
      <c r="K98" s="19">
        <v>46</v>
      </c>
      <c r="L98" s="19">
        <v>38</v>
      </c>
      <c r="M98" s="99">
        <v>36</v>
      </c>
      <c r="O98" s="8">
        <v>36</v>
      </c>
      <c r="P98" s="19"/>
      <c r="Q98" s="19">
        <v>46</v>
      </c>
    </row>
    <row r="99" spans="1:17" s="8" customFormat="1" ht="13.8" x14ac:dyDescent="0.3">
      <c r="A99" s="15" t="s">
        <v>220</v>
      </c>
      <c r="B99" s="16" t="s">
        <v>27</v>
      </c>
      <c r="C99" s="16" t="s">
        <v>221</v>
      </c>
      <c r="D99" s="17" t="s">
        <v>32</v>
      </c>
      <c r="E99" s="18" t="s">
        <v>1</v>
      </c>
      <c r="F99" s="17" t="s">
        <v>29</v>
      </c>
      <c r="G99" s="17" t="s">
        <v>30</v>
      </c>
      <c r="H99" s="19">
        <v>50</v>
      </c>
      <c r="I99" s="19">
        <v>51</v>
      </c>
      <c r="J99" s="19">
        <v>47</v>
      </c>
      <c r="K99" s="19">
        <v>47</v>
      </c>
      <c r="L99" s="19">
        <v>37</v>
      </c>
      <c r="M99" s="99">
        <v>46</v>
      </c>
      <c r="O99" s="8">
        <v>46</v>
      </c>
      <c r="P99" s="19"/>
      <c r="Q99" s="19">
        <v>48</v>
      </c>
    </row>
    <row r="100" spans="1:17" s="8" customFormat="1" ht="13.8" x14ac:dyDescent="0.3">
      <c r="A100" s="15" t="s">
        <v>222</v>
      </c>
      <c r="B100" s="16" t="s">
        <v>27</v>
      </c>
      <c r="C100" s="16" t="s">
        <v>223</v>
      </c>
      <c r="D100" s="17" t="s">
        <v>32</v>
      </c>
      <c r="E100" s="18" t="s">
        <v>1</v>
      </c>
      <c r="F100" s="17" t="s">
        <v>29</v>
      </c>
      <c r="G100" s="17" t="s">
        <v>30</v>
      </c>
      <c r="H100" s="19">
        <v>43</v>
      </c>
      <c r="I100" s="19">
        <v>55</v>
      </c>
      <c r="J100" s="19">
        <v>52</v>
      </c>
      <c r="K100" s="19">
        <v>44</v>
      </c>
      <c r="L100" s="19">
        <v>47</v>
      </c>
      <c r="M100" s="99">
        <v>48</v>
      </c>
      <c r="O100" s="8">
        <v>48</v>
      </c>
      <c r="P100" s="19"/>
      <c r="Q100" s="19">
        <v>48</v>
      </c>
    </row>
    <row r="101" spans="1:17" s="8" customFormat="1" ht="13.8" x14ac:dyDescent="0.3">
      <c r="A101" s="15" t="s">
        <v>224</v>
      </c>
      <c r="B101" s="16" t="s">
        <v>27</v>
      </c>
      <c r="C101" s="16" t="s">
        <v>225</v>
      </c>
      <c r="D101" s="17" t="s">
        <v>32</v>
      </c>
      <c r="E101" s="18" t="s">
        <v>1</v>
      </c>
      <c r="F101" s="17" t="s">
        <v>29</v>
      </c>
      <c r="G101" s="17" t="s">
        <v>30</v>
      </c>
      <c r="H101" s="19">
        <v>50</v>
      </c>
      <c r="I101" s="19">
        <v>50</v>
      </c>
      <c r="J101" s="19">
        <v>47</v>
      </c>
      <c r="K101" s="19">
        <v>42</v>
      </c>
      <c r="L101" s="19">
        <v>48</v>
      </c>
      <c r="M101" s="99">
        <v>48</v>
      </c>
      <c r="O101" s="8">
        <v>48</v>
      </c>
      <c r="P101" s="19"/>
      <c r="Q101" s="19">
        <v>48</v>
      </c>
    </row>
    <row r="102" spans="1:17" s="8" customFormat="1" ht="13.8" x14ac:dyDescent="0.3">
      <c r="A102" s="15" t="s">
        <v>226</v>
      </c>
      <c r="B102" s="16" t="s">
        <v>27</v>
      </c>
      <c r="C102" s="16" t="s">
        <v>227</v>
      </c>
      <c r="D102" s="17" t="s">
        <v>32</v>
      </c>
      <c r="E102" s="18" t="s">
        <v>1</v>
      </c>
      <c r="F102" s="17" t="s">
        <v>29</v>
      </c>
      <c r="G102" s="17" t="s">
        <v>30</v>
      </c>
      <c r="H102" s="19">
        <v>42</v>
      </c>
      <c r="I102" s="19">
        <v>53</v>
      </c>
      <c r="J102" s="19">
        <v>47</v>
      </c>
      <c r="K102" s="19">
        <v>45</v>
      </c>
      <c r="L102" s="19">
        <v>40</v>
      </c>
      <c r="M102" s="99">
        <v>48</v>
      </c>
      <c r="O102" s="8">
        <v>48</v>
      </c>
      <c r="P102" s="19"/>
      <c r="Q102" s="19">
        <v>45</v>
      </c>
    </row>
    <row r="103" spans="1:17" s="8" customFormat="1" ht="13.8" x14ac:dyDescent="0.3">
      <c r="A103" s="15" t="s">
        <v>228</v>
      </c>
      <c r="B103" s="16" t="s">
        <v>27</v>
      </c>
      <c r="C103" s="16" t="s">
        <v>229</v>
      </c>
      <c r="D103" s="17" t="s">
        <v>32</v>
      </c>
      <c r="E103" s="18" t="s">
        <v>1</v>
      </c>
      <c r="F103" s="17" t="s">
        <v>29</v>
      </c>
      <c r="G103" s="17" t="s">
        <v>30</v>
      </c>
      <c r="H103" s="19">
        <v>52</v>
      </c>
      <c r="I103" s="19">
        <v>42</v>
      </c>
      <c r="J103" s="19">
        <v>53</v>
      </c>
      <c r="K103" s="19">
        <v>45</v>
      </c>
      <c r="L103" s="19">
        <v>42</v>
      </c>
      <c r="M103" s="99">
        <v>45</v>
      </c>
      <c r="O103" s="8">
        <v>45</v>
      </c>
      <c r="P103" s="19"/>
      <c r="Q103" s="19">
        <v>46</v>
      </c>
    </row>
    <row r="104" spans="1:17" s="8" customFormat="1" ht="13.8" x14ac:dyDescent="0.3">
      <c r="A104" s="20"/>
      <c r="B104" s="21"/>
      <c r="C104" s="21"/>
      <c r="D104" s="20"/>
      <c r="E104" s="21"/>
      <c r="F104" s="20"/>
      <c r="G104" s="20"/>
      <c r="H104" s="19"/>
      <c r="I104" s="19"/>
      <c r="J104" s="19"/>
      <c r="K104" s="19"/>
      <c r="L104" s="19"/>
      <c r="M104" s="98"/>
    </row>
    <row r="105" spans="1:17" s="8" customFormat="1" ht="13.8" x14ac:dyDescent="0.3">
      <c r="A105" s="20"/>
      <c r="B105" s="21"/>
      <c r="C105" s="21"/>
      <c r="D105" s="20"/>
      <c r="E105" s="21"/>
      <c r="F105" s="20"/>
      <c r="G105" s="20"/>
      <c r="H105" s="19"/>
      <c r="I105" s="19"/>
      <c r="J105" s="19"/>
      <c r="K105" s="19"/>
      <c r="L105" s="19"/>
      <c r="M105" s="98"/>
    </row>
    <row r="106" spans="1:17" s="8" customFormat="1" ht="13.8" x14ac:dyDescent="0.3">
      <c r="A106" s="20"/>
      <c r="B106" s="21"/>
      <c r="C106" s="21"/>
      <c r="D106" s="20"/>
      <c r="E106" s="21"/>
      <c r="F106" s="20"/>
      <c r="G106" s="20"/>
      <c r="H106" s="19"/>
      <c r="I106" s="19"/>
      <c r="J106" s="19"/>
      <c r="K106" s="19"/>
      <c r="L106" s="19"/>
      <c r="M106" s="9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1"/>
  <sheetViews>
    <sheetView workbookViewId="0">
      <selection activeCell="AB80" sqref="AB80"/>
    </sheetView>
  </sheetViews>
  <sheetFormatPr defaultRowHeight="14.4" x14ac:dyDescent="0.3"/>
  <cols>
    <col min="10" max="10" width="16.6640625" bestFit="1" customWidth="1"/>
    <col min="11" max="11" width="12" bestFit="1" customWidth="1"/>
    <col min="17" max="17" width="42.44140625" bestFit="1" customWidth="1"/>
    <col min="21" max="21" width="9.6640625" bestFit="1" customWidth="1"/>
    <col min="22" max="22" width="2.44140625" customWidth="1"/>
    <col min="23" max="23" width="30.33203125" bestFit="1" customWidth="1"/>
    <col min="24" max="24" width="1.88671875" customWidth="1"/>
    <col min="25" max="25" width="9.6640625" bestFit="1" customWidth="1"/>
    <col min="35" max="35" width="9.6640625" bestFit="1" customWidth="1"/>
  </cols>
  <sheetData>
    <row r="1" spans="1:35" ht="28.2" thickBot="1" x14ac:dyDescent="0.35">
      <c r="A1" t="s">
        <v>374</v>
      </c>
      <c r="B1" t="s">
        <v>373</v>
      </c>
      <c r="C1" t="s">
        <v>372</v>
      </c>
      <c r="D1" t="s">
        <v>371</v>
      </c>
      <c r="E1" t="s">
        <v>370</v>
      </c>
      <c r="F1" t="s">
        <v>369</v>
      </c>
      <c r="G1" t="s">
        <v>368</v>
      </c>
      <c r="H1" t="s">
        <v>367</v>
      </c>
      <c r="I1" t="s">
        <v>366</v>
      </c>
      <c r="J1" t="s">
        <v>8</v>
      </c>
      <c r="K1" t="s">
        <v>365</v>
      </c>
      <c r="L1" t="s">
        <v>364</v>
      </c>
      <c r="M1" s="12" t="s">
        <v>16</v>
      </c>
      <c r="N1" t="s">
        <v>363</v>
      </c>
      <c r="O1" t="s">
        <v>362</v>
      </c>
      <c r="P1" t="s">
        <v>361</v>
      </c>
      <c r="Q1" t="s">
        <v>360</v>
      </c>
      <c r="R1" t="s">
        <v>359</v>
      </c>
      <c r="S1" t="s">
        <v>358</v>
      </c>
      <c r="T1" t="s">
        <v>357</v>
      </c>
      <c r="U1" s="1">
        <v>42258</v>
      </c>
      <c r="W1" t="s">
        <v>377</v>
      </c>
      <c r="Y1" s="1">
        <v>42143</v>
      </c>
      <c r="Z1" t="s">
        <v>357</v>
      </c>
      <c r="AC1" t="s">
        <v>398</v>
      </c>
      <c r="AD1" t="s">
        <v>399</v>
      </c>
      <c r="AE1" t="s">
        <v>415</v>
      </c>
    </row>
    <row r="2" spans="1:35" x14ac:dyDescent="0.3">
      <c r="A2" t="s">
        <v>250</v>
      </c>
      <c r="B2">
        <v>2014</v>
      </c>
      <c r="C2" t="s">
        <v>249</v>
      </c>
      <c r="E2" t="s">
        <v>248</v>
      </c>
      <c r="F2" t="s">
        <v>247</v>
      </c>
      <c r="G2">
        <v>19</v>
      </c>
      <c r="H2" t="s">
        <v>263</v>
      </c>
      <c r="I2">
        <v>70</v>
      </c>
      <c r="J2" t="s">
        <v>271</v>
      </c>
      <c r="K2">
        <v>1</v>
      </c>
      <c r="M2" s="16" t="s">
        <v>28</v>
      </c>
      <c r="N2">
        <v>0</v>
      </c>
      <c r="P2" t="s">
        <v>244</v>
      </c>
      <c r="Q2" t="s">
        <v>408</v>
      </c>
      <c r="T2">
        <v>161.19999999999999</v>
      </c>
      <c r="Z2">
        <v>169.3</v>
      </c>
      <c r="AB2" t="s">
        <v>271</v>
      </c>
      <c r="AC2">
        <v>109500</v>
      </c>
      <c r="AD2">
        <v>17653000</v>
      </c>
      <c r="AE2" s="101">
        <v>164</v>
      </c>
      <c r="AI2" s="1">
        <v>42216</v>
      </c>
    </row>
    <row r="3" spans="1:35" x14ac:dyDescent="0.3">
      <c r="A3" t="s">
        <v>250</v>
      </c>
      <c r="B3">
        <v>2014</v>
      </c>
      <c r="C3" t="s">
        <v>249</v>
      </c>
      <c r="E3" t="s">
        <v>248</v>
      </c>
      <c r="F3" t="s">
        <v>247</v>
      </c>
      <c r="G3">
        <v>19</v>
      </c>
      <c r="H3" t="s">
        <v>263</v>
      </c>
      <c r="I3">
        <v>70</v>
      </c>
      <c r="J3" t="s">
        <v>270</v>
      </c>
      <c r="K3">
        <v>3</v>
      </c>
      <c r="M3" s="16" t="s">
        <v>34</v>
      </c>
      <c r="N3">
        <v>0</v>
      </c>
      <c r="P3" t="s">
        <v>244</v>
      </c>
      <c r="T3">
        <v>166.3</v>
      </c>
      <c r="Z3">
        <v>169.9</v>
      </c>
      <c r="AB3" t="s">
        <v>270</v>
      </c>
      <c r="AC3">
        <v>75500</v>
      </c>
      <c r="AD3">
        <v>12554000</v>
      </c>
      <c r="AE3" s="101">
        <v>168</v>
      </c>
    </row>
    <row r="4" spans="1:35" x14ac:dyDescent="0.3">
      <c r="A4" t="s">
        <v>250</v>
      </c>
      <c r="B4">
        <v>2014</v>
      </c>
      <c r="C4" t="s">
        <v>249</v>
      </c>
      <c r="E4" t="s">
        <v>248</v>
      </c>
      <c r="F4" t="s">
        <v>247</v>
      </c>
      <c r="G4">
        <v>19</v>
      </c>
      <c r="H4" t="s">
        <v>310</v>
      </c>
      <c r="I4">
        <v>30</v>
      </c>
      <c r="J4" t="s">
        <v>320</v>
      </c>
      <c r="K4">
        <v>5</v>
      </c>
      <c r="M4" s="16" t="s">
        <v>36</v>
      </c>
      <c r="N4">
        <v>0</v>
      </c>
      <c r="P4" t="s">
        <v>244</v>
      </c>
      <c r="T4">
        <v>149.4</v>
      </c>
      <c r="Z4">
        <v>175.6</v>
      </c>
      <c r="AB4" t="s">
        <v>320</v>
      </c>
      <c r="AC4">
        <v>94500</v>
      </c>
      <c r="AD4">
        <v>14120000</v>
      </c>
      <c r="AE4" s="101">
        <v>159</v>
      </c>
    </row>
    <row r="5" spans="1:35" x14ac:dyDescent="0.3">
      <c r="A5" t="s">
        <v>250</v>
      </c>
      <c r="B5">
        <v>2014</v>
      </c>
      <c r="C5" t="s">
        <v>249</v>
      </c>
      <c r="E5" t="s">
        <v>248</v>
      </c>
      <c r="F5" t="s">
        <v>247</v>
      </c>
      <c r="G5">
        <v>19</v>
      </c>
      <c r="H5" t="s">
        <v>285</v>
      </c>
      <c r="I5">
        <v>80</v>
      </c>
      <c r="J5" t="s">
        <v>295</v>
      </c>
      <c r="K5">
        <v>7</v>
      </c>
      <c r="M5" s="16" t="s">
        <v>38</v>
      </c>
      <c r="N5">
        <v>0</v>
      </c>
      <c r="P5" t="s">
        <v>244</v>
      </c>
      <c r="T5">
        <v>163.4</v>
      </c>
      <c r="Z5">
        <v>170.9</v>
      </c>
      <c r="AB5" t="s">
        <v>295</v>
      </c>
      <c r="AC5">
        <v>34100</v>
      </c>
      <c r="AD5">
        <v>5572000</v>
      </c>
      <c r="AE5" s="101">
        <v>170</v>
      </c>
    </row>
    <row r="6" spans="1:35" x14ac:dyDescent="0.3">
      <c r="A6" t="s">
        <v>250</v>
      </c>
      <c r="B6">
        <v>2014</v>
      </c>
      <c r="C6" t="s">
        <v>249</v>
      </c>
      <c r="E6" t="s">
        <v>248</v>
      </c>
      <c r="F6" t="s">
        <v>247</v>
      </c>
      <c r="G6">
        <v>19</v>
      </c>
      <c r="H6" t="s">
        <v>246</v>
      </c>
      <c r="I6">
        <v>40</v>
      </c>
      <c r="J6" t="s">
        <v>261</v>
      </c>
      <c r="K6">
        <v>9</v>
      </c>
      <c r="M6" s="16" t="s">
        <v>40</v>
      </c>
      <c r="N6">
        <v>0</v>
      </c>
      <c r="P6" t="s">
        <v>244</v>
      </c>
      <c r="T6">
        <v>181.9</v>
      </c>
      <c r="Z6">
        <v>185.5</v>
      </c>
      <c r="AB6" t="s">
        <v>261</v>
      </c>
      <c r="AC6">
        <v>115000</v>
      </c>
      <c r="AD6">
        <v>20921000</v>
      </c>
      <c r="AE6" s="101">
        <v>183</v>
      </c>
    </row>
    <row r="7" spans="1:35" x14ac:dyDescent="0.3">
      <c r="A7" t="s">
        <v>250</v>
      </c>
      <c r="B7">
        <v>2014</v>
      </c>
      <c r="C7" t="s">
        <v>249</v>
      </c>
      <c r="E7" t="s">
        <v>248</v>
      </c>
      <c r="F7" t="s">
        <v>247</v>
      </c>
      <c r="G7">
        <v>19</v>
      </c>
      <c r="H7" t="s">
        <v>334</v>
      </c>
      <c r="I7">
        <v>60</v>
      </c>
      <c r="J7" t="s">
        <v>342</v>
      </c>
      <c r="K7">
        <v>11</v>
      </c>
      <c r="M7" s="16" t="s">
        <v>42</v>
      </c>
      <c r="N7">
        <v>0</v>
      </c>
      <c r="P7" t="s">
        <v>244</v>
      </c>
      <c r="T7">
        <v>183.7</v>
      </c>
      <c r="Z7">
        <v>185.4</v>
      </c>
      <c r="AB7" t="s">
        <v>342</v>
      </c>
      <c r="AC7">
        <v>194500</v>
      </c>
      <c r="AD7">
        <v>35731000</v>
      </c>
      <c r="AE7" s="101">
        <v>182</v>
      </c>
    </row>
    <row r="8" spans="1:35" x14ac:dyDescent="0.3">
      <c r="A8" t="s">
        <v>250</v>
      </c>
      <c r="B8">
        <v>2014</v>
      </c>
      <c r="C8" t="s">
        <v>249</v>
      </c>
      <c r="E8" t="s">
        <v>248</v>
      </c>
      <c r="F8" t="s">
        <v>247</v>
      </c>
      <c r="G8">
        <v>19</v>
      </c>
      <c r="H8" t="s">
        <v>310</v>
      </c>
      <c r="I8">
        <v>30</v>
      </c>
      <c r="J8" t="s">
        <v>319</v>
      </c>
      <c r="K8">
        <v>13</v>
      </c>
      <c r="M8" s="16" t="s">
        <v>44</v>
      </c>
      <c r="N8">
        <v>0</v>
      </c>
      <c r="P8" t="s">
        <v>244</v>
      </c>
      <c r="T8">
        <v>161.6</v>
      </c>
      <c r="Z8">
        <v>165.2</v>
      </c>
      <c r="AB8" t="s">
        <v>319</v>
      </c>
      <c r="AC8">
        <v>148500</v>
      </c>
      <c r="AD8">
        <v>23994000</v>
      </c>
      <c r="AE8" s="101">
        <v>164</v>
      </c>
    </row>
    <row r="9" spans="1:35" x14ac:dyDescent="0.3">
      <c r="A9" t="s">
        <v>250</v>
      </c>
      <c r="B9">
        <v>2014</v>
      </c>
      <c r="C9" t="s">
        <v>249</v>
      </c>
      <c r="E9" t="s">
        <v>248</v>
      </c>
      <c r="F9" t="s">
        <v>247</v>
      </c>
      <c r="G9">
        <v>19</v>
      </c>
      <c r="H9" t="s">
        <v>344</v>
      </c>
      <c r="I9">
        <v>50</v>
      </c>
      <c r="J9" t="s">
        <v>355</v>
      </c>
      <c r="K9">
        <v>15</v>
      </c>
      <c r="M9" s="16" t="s">
        <v>46</v>
      </c>
      <c r="N9">
        <v>0</v>
      </c>
      <c r="P9" t="s">
        <v>244</v>
      </c>
      <c r="T9">
        <v>179.8</v>
      </c>
      <c r="Z9">
        <v>180.9</v>
      </c>
      <c r="AB9" t="s">
        <v>355</v>
      </c>
      <c r="AC9">
        <v>165000</v>
      </c>
      <c r="AD9">
        <v>29672000</v>
      </c>
      <c r="AE9" s="101">
        <v>180</v>
      </c>
    </row>
    <row r="10" spans="1:35" x14ac:dyDescent="0.3">
      <c r="A10" t="s">
        <v>250</v>
      </c>
      <c r="B10">
        <v>2014</v>
      </c>
      <c r="C10" t="s">
        <v>249</v>
      </c>
      <c r="E10" t="s">
        <v>248</v>
      </c>
      <c r="F10" t="s">
        <v>247</v>
      </c>
      <c r="G10">
        <v>19</v>
      </c>
      <c r="H10" t="s">
        <v>310</v>
      </c>
      <c r="I10">
        <v>30</v>
      </c>
      <c r="J10" t="s">
        <v>318</v>
      </c>
      <c r="K10">
        <v>17</v>
      </c>
      <c r="M10" s="16" t="s">
        <v>48</v>
      </c>
      <c r="N10">
        <v>0</v>
      </c>
      <c r="P10" t="s">
        <v>244</v>
      </c>
      <c r="T10">
        <v>155.6</v>
      </c>
      <c r="Z10">
        <v>159</v>
      </c>
      <c r="AB10" t="s">
        <v>318</v>
      </c>
      <c r="AC10">
        <v>124500</v>
      </c>
      <c r="AD10">
        <v>19371000</v>
      </c>
      <c r="AE10" s="101">
        <v>155</v>
      </c>
    </row>
    <row r="11" spans="1:35" x14ac:dyDescent="0.3">
      <c r="A11" t="s">
        <v>250</v>
      </c>
      <c r="B11">
        <v>2014</v>
      </c>
      <c r="C11" t="s">
        <v>249</v>
      </c>
      <c r="E11" t="s">
        <v>248</v>
      </c>
      <c r="F11" t="s">
        <v>247</v>
      </c>
      <c r="G11">
        <v>19</v>
      </c>
      <c r="H11" t="s">
        <v>310</v>
      </c>
      <c r="I11">
        <v>30</v>
      </c>
      <c r="J11" t="s">
        <v>317</v>
      </c>
      <c r="K11">
        <v>19</v>
      </c>
      <c r="M11" s="16" t="s">
        <v>50</v>
      </c>
      <c r="N11">
        <v>0</v>
      </c>
      <c r="P11" t="s">
        <v>244</v>
      </c>
      <c r="T11">
        <v>167.4</v>
      </c>
      <c r="Z11">
        <v>169.3</v>
      </c>
      <c r="AB11" t="s">
        <v>317</v>
      </c>
      <c r="AC11">
        <v>192500</v>
      </c>
      <c r="AD11">
        <v>32232000</v>
      </c>
      <c r="AE11" s="101">
        <v>167</v>
      </c>
    </row>
    <row r="12" spans="1:35" x14ac:dyDescent="0.3">
      <c r="A12" t="s">
        <v>250</v>
      </c>
      <c r="B12">
        <v>2014</v>
      </c>
      <c r="C12" t="s">
        <v>249</v>
      </c>
      <c r="E12" t="s">
        <v>248</v>
      </c>
      <c r="F12" t="s">
        <v>247</v>
      </c>
      <c r="G12">
        <v>19</v>
      </c>
      <c r="H12" t="s">
        <v>297</v>
      </c>
      <c r="I12">
        <v>10</v>
      </c>
      <c r="J12" t="s">
        <v>308</v>
      </c>
      <c r="K12">
        <v>21</v>
      </c>
      <c r="M12" s="16" t="s">
        <v>52</v>
      </c>
      <c r="N12">
        <v>0</v>
      </c>
      <c r="P12" t="s">
        <v>244</v>
      </c>
      <c r="T12">
        <v>169.9</v>
      </c>
      <c r="Z12">
        <v>172.1</v>
      </c>
      <c r="AB12" t="s">
        <v>308</v>
      </c>
      <c r="AC12">
        <v>172500</v>
      </c>
      <c r="AD12">
        <v>29310000</v>
      </c>
      <c r="AE12" s="101">
        <v>169</v>
      </c>
    </row>
    <row r="13" spans="1:35" x14ac:dyDescent="0.3">
      <c r="A13" t="s">
        <v>250</v>
      </c>
      <c r="B13">
        <v>2014</v>
      </c>
      <c r="C13" t="s">
        <v>249</v>
      </c>
      <c r="E13" t="s">
        <v>248</v>
      </c>
      <c r="F13" t="s">
        <v>247</v>
      </c>
      <c r="G13">
        <v>19</v>
      </c>
      <c r="H13" t="s">
        <v>322</v>
      </c>
      <c r="I13">
        <v>20</v>
      </c>
      <c r="J13" t="s">
        <v>332</v>
      </c>
      <c r="K13">
        <v>23</v>
      </c>
      <c r="M13" s="16" t="s">
        <v>54</v>
      </c>
      <c r="N13">
        <v>0</v>
      </c>
      <c r="P13" t="s">
        <v>244</v>
      </c>
      <c r="T13">
        <v>164.6</v>
      </c>
      <c r="Z13">
        <v>167.7</v>
      </c>
      <c r="AB13" t="s">
        <v>332</v>
      </c>
      <c r="AC13">
        <v>173500</v>
      </c>
      <c r="AD13">
        <v>28564000</v>
      </c>
      <c r="AE13" s="101">
        <v>166</v>
      </c>
    </row>
    <row r="14" spans="1:35" x14ac:dyDescent="0.3">
      <c r="A14" t="s">
        <v>250</v>
      </c>
      <c r="B14">
        <v>2014</v>
      </c>
      <c r="C14" t="s">
        <v>249</v>
      </c>
      <c r="E14" t="s">
        <v>248</v>
      </c>
      <c r="F14" t="s">
        <v>247</v>
      </c>
      <c r="G14">
        <v>19</v>
      </c>
      <c r="H14" t="s">
        <v>246</v>
      </c>
      <c r="I14">
        <v>40</v>
      </c>
      <c r="J14" t="s">
        <v>260</v>
      </c>
      <c r="K14">
        <v>25</v>
      </c>
      <c r="M14" s="16" t="s">
        <v>56</v>
      </c>
      <c r="N14">
        <v>0</v>
      </c>
      <c r="P14" t="s">
        <v>244</v>
      </c>
      <c r="T14">
        <v>187.7</v>
      </c>
      <c r="Z14">
        <v>189.6</v>
      </c>
      <c r="AB14" t="s">
        <v>260</v>
      </c>
      <c r="AC14">
        <v>182500</v>
      </c>
      <c r="AD14">
        <v>34257000</v>
      </c>
      <c r="AE14" s="101">
        <v>188</v>
      </c>
    </row>
    <row r="15" spans="1:35" x14ac:dyDescent="0.3">
      <c r="A15" t="s">
        <v>250</v>
      </c>
      <c r="B15">
        <v>2014</v>
      </c>
      <c r="C15" t="s">
        <v>249</v>
      </c>
      <c r="E15" t="s">
        <v>248</v>
      </c>
      <c r="F15" t="s">
        <v>247</v>
      </c>
      <c r="G15">
        <v>19</v>
      </c>
      <c r="H15" t="s">
        <v>246</v>
      </c>
      <c r="I15">
        <v>40</v>
      </c>
      <c r="J15" t="s">
        <v>259</v>
      </c>
      <c r="K15">
        <v>27</v>
      </c>
      <c r="M15" s="16" t="s">
        <v>58</v>
      </c>
      <c r="N15">
        <v>0</v>
      </c>
      <c r="P15" t="s">
        <v>244</v>
      </c>
      <c r="T15">
        <v>185.5</v>
      </c>
      <c r="Z15">
        <v>188.6</v>
      </c>
      <c r="AB15" t="s">
        <v>259</v>
      </c>
      <c r="AC15">
        <v>192500</v>
      </c>
      <c r="AD15">
        <v>35710000</v>
      </c>
      <c r="AE15" s="101">
        <v>181</v>
      </c>
    </row>
    <row r="16" spans="1:35" x14ac:dyDescent="0.3">
      <c r="A16" t="s">
        <v>250</v>
      </c>
      <c r="B16">
        <v>2014</v>
      </c>
      <c r="C16" t="s">
        <v>249</v>
      </c>
      <c r="E16" t="s">
        <v>248</v>
      </c>
      <c r="F16" t="s">
        <v>247</v>
      </c>
      <c r="G16">
        <v>19</v>
      </c>
      <c r="H16" t="s">
        <v>263</v>
      </c>
      <c r="I16">
        <v>70</v>
      </c>
      <c r="J16" t="s">
        <v>269</v>
      </c>
      <c r="K16">
        <v>29</v>
      </c>
      <c r="M16" s="16" t="s">
        <v>60</v>
      </c>
      <c r="N16">
        <v>0</v>
      </c>
      <c r="P16" t="s">
        <v>244</v>
      </c>
      <c r="T16">
        <v>171.5</v>
      </c>
      <c r="Z16">
        <v>173.7</v>
      </c>
      <c r="AB16" t="s">
        <v>269</v>
      </c>
      <c r="AC16">
        <v>133500</v>
      </c>
      <c r="AD16">
        <v>22892000</v>
      </c>
      <c r="AE16" s="101">
        <v>170</v>
      </c>
    </row>
    <row r="17" spans="1:31" x14ac:dyDescent="0.3">
      <c r="A17" t="s">
        <v>250</v>
      </c>
      <c r="B17">
        <v>2014</v>
      </c>
      <c r="C17" t="s">
        <v>249</v>
      </c>
      <c r="E17" t="s">
        <v>248</v>
      </c>
      <c r="F17" t="s">
        <v>247</v>
      </c>
      <c r="G17">
        <v>19</v>
      </c>
      <c r="H17" t="s">
        <v>334</v>
      </c>
      <c r="I17">
        <v>60</v>
      </c>
      <c r="J17" t="s">
        <v>341</v>
      </c>
      <c r="K17">
        <v>31</v>
      </c>
      <c r="M17" s="16" t="s">
        <v>62</v>
      </c>
      <c r="N17">
        <v>0</v>
      </c>
      <c r="P17" t="s">
        <v>244</v>
      </c>
      <c r="T17">
        <v>182.2</v>
      </c>
      <c r="Z17">
        <v>184.1</v>
      </c>
      <c r="AB17" t="s">
        <v>341</v>
      </c>
      <c r="AC17">
        <v>154500</v>
      </c>
      <c r="AD17">
        <v>28156000</v>
      </c>
      <c r="AE17" s="101">
        <v>182</v>
      </c>
    </row>
    <row r="18" spans="1:31" x14ac:dyDescent="0.3">
      <c r="A18" t="s">
        <v>250</v>
      </c>
      <c r="B18">
        <v>2014</v>
      </c>
      <c r="C18" t="s">
        <v>249</v>
      </c>
      <c r="E18" t="s">
        <v>248</v>
      </c>
      <c r="F18" t="s">
        <v>247</v>
      </c>
      <c r="G18">
        <v>19</v>
      </c>
      <c r="H18" t="s">
        <v>322</v>
      </c>
      <c r="I18">
        <v>20</v>
      </c>
      <c r="J18" t="s">
        <v>331</v>
      </c>
      <c r="K18">
        <v>33</v>
      </c>
      <c r="M18" s="16" t="s">
        <v>64</v>
      </c>
      <c r="N18">
        <v>0</v>
      </c>
      <c r="P18" t="s">
        <v>244</v>
      </c>
      <c r="T18">
        <v>166.3</v>
      </c>
      <c r="Z18">
        <v>168.3</v>
      </c>
      <c r="AB18" t="s">
        <v>331</v>
      </c>
      <c r="AC18">
        <v>184000</v>
      </c>
      <c r="AD18">
        <v>30597000</v>
      </c>
      <c r="AE18" s="101">
        <v>166</v>
      </c>
    </row>
    <row r="19" spans="1:31" x14ac:dyDescent="0.3">
      <c r="A19" t="s">
        <v>250</v>
      </c>
      <c r="B19">
        <v>2014</v>
      </c>
      <c r="C19" t="s">
        <v>249</v>
      </c>
      <c r="E19" t="s">
        <v>248</v>
      </c>
      <c r="F19" t="s">
        <v>247</v>
      </c>
      <c r="G19">
        <v>19</v>
      </c>
      <c r="H19" t="s">
        <v>297</v>
      </c>
      <c r="I19">
        <v>10</v>
      </c>
      <c r="J19" t="s">
        <v>307</v>
      </c>
      <c r="K19">
        <v>35</v>
      </c>
      <c r="M19" s="16" t="s">
        <v>66</v>
      </c>
      <c r="N19">
        <v>0</v>
      </c>
      <c r="P19" t="s">
        <v>244</v>
      </c>
      <c r="T19">
        <v>180.1</v>
      </c>
      <c r="Z19">
        <v>183.6</v>
      </c>
      <c r="AB19" t="s">
        <v>307</v>
      </c>
      <c r="AC19">
        <v>153500</v>
      </c>
      <c r="AD19">
        <v>27650000</v>
      </c>
      <c r="AE19" s="101">
        <v>174</v>
      </c>
    </row>
    <row r="20" spans="1:31" x14ac:dyDescent="0.3">
      <c r="A20" t="s">
        <v>250</v>
      </c>
      <c r="B20">
        <v>2014</v>
      </c>
      <c r="C20" t="s">
        <v>249</v>
      </c>
      <c r="E20" t="s">
        <v>248</v>
      </c>
      <c r="F20" t="s">
        <v>247</v>
      </c>
      <c r="G20">
        <v>19</v>
      </c>
      <c r="H20" t="s">
        <v>310</v>
      </c>
      <c r="I20">
        <v>30</v>
      </c>
      <c r="J20" t="s">
        <v>316</v>
      </c>
      <c r="K20">
        <v>37</v>
      </c>
      <c r="M20" s="16" t="s">
        <v>68</v>
      </c>
      <c r="N20">
        <v>0</v>
      </c>
      <c r="P20" t="s">
        <v>244</v>
      </c>
      <c r="T20">
        <v>151.9</v>
      </c>
      <c r="Z20">
        <v>157.6</v>
      </c>
      <c r="AB20" t="s">
        <v>316</v>
      </c>
      <c r="AC20">
        <v>154000</v>
      </c>
      <c r="AD20">
        <v>23390000</v>
      </c>
      <c r="AE20" s="101">
        <v>147</v>
      </c>
    </row>
    <row r="21" spans="1:31" x14ac:dyDescent="0.3">
      <c r="A21" t="s">
        <v>250</v>
      </c>
      <c r="B21">
        <v>2014</v>
      </c>
      <c r="C21" t="s">
        <v>249</v>
      </c>
      <c r="E21" t="s">
        <v>248</v>
      </c>
      <c r="F21" t="s">
        <v>247</v>
      </c>
      <c r="G21">
        <v>19</v>
      </c>
      <c r="H21" t="s">
        <v>285</v>
      </c>
      <c r="I21">
        <v>80</v>
      </c>
      <c r="J21" t="s">
        <v>294</v>
      </c>
      <c r="K21">
        <v>39</v>
      </c>
      <c r="M21" s="16" t="s">
        <v>70</v>
      </c>
      <c r="N21">
        <v>0</v>
      </c>
      <c r="P21" t="s">
        <v>244</v>
      </c>
      <c r="T21">
        <v>142.69999999999999</v>
      </c>
      <c r="Z21">
        <v>162.19999999999999</v>
      </c>
      <c r="AB21" t="s">
        <v>294</v>
      </c>
      <c r="AC21">
        <v>36600</v>
      </c>
      <c r="AD21">
        <v>5222000</v>
      </c>
      <c r="AE21" s="101">
        <v>160</v>
      </c>
    </row>
    <row r="22" spans="1:31" x14ac:dyDescent="0.3">
      <c r="A22" t="s">
        <v>250</v>
      </c>
      <c r="B22">
        <v>2014</v>
      </c>
      <c r="C22" t="s">
        <v>249</v>
      </c>
      <c r="E22" t="s">
        <v>248</v>
      </c>
      <c r="F22" t="s">
        <v>247</v>
      </c>
      <c r="G22">
        <v>19</v>
      </c>
      <c r="H22" t="s">
        <v>297</v>
      </c>
      <c r="I22">
        <v>10</v>
      </c>
      <c r="J22" t="s">
        <v>306</v>
      </c>
      <c r="K22">
        <v>41</v>
      </c>
      <c r="M22" s="16" t="s">
        <v>72</v>
      </c>
      <c r="N22">
        <v>0</v>
      </c>
      <c r="P22" t="s">
        <v>244</v>
      </c>
      <c r="T22">
        <v>161.30000000000001</v>
      </c>
      <c r="Z22">
        <v>166.3</v>
      </c>
      <c r="AB22" t="s">
        <v>306</v>
      </c>
      <c r="AC22">
        <v>160500</v>
      </c>
      <c r="AD22">
        <v>25890000</v>
      </c>
      <c r="AE22" s="101">
        <v>162</v>
      </c>
    </row>
    <row r="23" spans="1:31" x14ac:dyDescent="0.3">
      <c r="A23" t="s">
        <v>250</v>
      </c>
      <c r="B23">
        <v>2014</v>
      </c>
      <c r="C23" t="s">
        <v>249</v>
      </c>
      <c r="E23" t="s">
        <v>248</v>
      </c>
      <c r="F23" t="s">
        <v>247</v>
      </c>
      <c r="G23">
        <v>19</v>
      </c>
      <c r="H23" t="s">
        <v>310</v>
      </c>
      <c r="I23">
        <v>30</v>
      </c>
      <c r="J23" t="s">
        <v>315</v>
      </c>
      <c r="K23">
        <v>43</v>
      </c>
      <c r="M23" s="16" t="s">
        <v>74</v>
      </c>
      <c r="N23">
        <v>0</v>
      </c>
      <c r="P23" t="s">
        <v>244</v>
      </c>
      <c r="T23">
        <v>169.4</v>
      </c>
      <c r="Z23">
        <v>176.7</v>
      </c>
      <c r="AB23" t="s">
        <v>315</v>
      </c>
      <c r="AC23">
        <v>155000</v>
      </c>
      <c r="AD23">
        <v>26257000</v>
      </c>
      <c r="AE23" s="101">
        <v>167</v>
      </c>
    </row>
    <row r="24" spans="1:31" x14ac:dyDescent="0.3">
      <c r="A24" t="s">
        <v>250</v>
      </c>
      <c r="B24">
        <v>2014</v>
      </c>
      <c r="C24" t="s">
        <v>249</v>
      </c>
      <c r="E24" t="s">
        <v>248</v>
      </c>
      <c r="F24" t="s">
        <v>247</v>
      </c>
      <c r="G24">
        <v>19</v>
      </c>
      <c r="H24" t="s">
        <v>334</v>
      </c>
      <c r="I24">
        <v>60</v>
      </c>
      <c r="J24" t="s">
        <v>340</v>
      </c>
      <c r="K24">
        <v>45</v>
      </c>
      <c r="M24" s="16" t="s">
        <v>76</v>
      </c>
      <c r="N24">
        <v>0</v>
      </c>
      <c r="P24" t="s">
        <v>244</v>
      </c>
      <c r="T24">
        <v>191.7</v>
      </c>
      <c r="Z24">
        <v>197</v>
      </c>
      <c r="AB24" t="s">
        <v>340</v>
      </c>
      <c r="AC24">
        <v>192500</v>
      </c>
      <c r="AD24">
        <v>36896000</v>
      </c>
      <c r="AE24" s="101">
        <v>187</v>
      </c>
    </row>
    <row r="25" spans="1:31" x14ac:dyDescent="0.3">
      <c r="A25" t="s">
        <v>250</v>
      </c>
      <c r="B25">
        <v>2014</v>
      </c>
      <c r="C25" t="s">
        <v>249</v>
      </c>
      <c r="E25" t="s">
        <v>248</v>
      </c>
      <c r="F25" t="s">
        <v>247</v>
      </c>
      <c r="G25">
        <v>19</v>
      </c>
      <c r="H25" t="s">
        <v>246</v>
      </c>
      <c r="I25">
        <v>40</v>
      </c>
      <c r="J25" t="s">
        <v>258</v>
      </c>
      <c r="K25">
        <v>47</v>
      </c>
      <c r="M25" s="16" t="s">
        <v>78</v>
      </c>
      <c r="N25">
        <v>0</v>
      </c>
      <c r="P25" t="s">
        <v>244</v>
      </c>
      <c r="T25">
        <v>179.1</v>
      </c>
      <c r="Z25">
        <v>183</v>
      </c>
      <c r="AB25" t="s">
        <v>258</v>
      </c>
      <c r="AC25">
        <v>214000</v>
      </c>
      <c r="AD25">
        <v>38330000</v>
      </c>
      <c r="AE25" s="101">
        <v>180</v>
      </c>
    </row>
    <row r="26" spans="1:31" x14ac:dyDescent="0.3">
      <c r="A26" t="s">
        <v>250</v>
      </c>
      <c r="B26">
        <v>2014</v>
      </c>
      <c r="C26" t="s">
        <v>249</v>
      </c>
      <c r="E26" t="s">
        <v>248</v>
      </c>
      <c r="F26" t="s">
        <v>247</v>
      </c>
      <c r="G26">
        <v>19</v>
      </c>
      <c r="H26" t="s">
        <v>344</v>
      </c>
      <c r="I26">
        <v>50</v>
      </c>
      <c r="J26" t="s">
        <v>354</v>
      </c>
      <c r="K26">
        <v>49</v>
      </c>
      <c r="M26" s="16" t="s">
        <v>80</v>
      </c>
      <c r="N26">
        <v>0</v>
      </c>
      <c r="P26" t="s">
        <v>244</v>
      </c>
      <c r="T26">
        <v>194</v>
      </c>
      <c r="Z26">
        <v>195.5</v>
      </c>
      <c r="AB26" t="s">
        <v>354</v>
      </c>
      <c r="AC26">
        <v>141000</v>
      </c>
      <c r="AD26">
        <v>27348000</v>
      </c>
      <c r="AE26" s="101">
        <v>195</v>
      </c>
    </row>
    <row r="27" spans="1:31" x14ac:dyDescent="0.3">
      <c r="A27" t="s">
        <v>250</v>
      </c>
      <c r="B27">
        <v>2014</v>
      </c>
      <c r="C27" t="s">
        <v>249</v>
      </c>
      <c r="E27" t="s">
        <v>248</v>
      </c>
      <c r="F27" t="s">
        <v>247</v>
      </c>
      <c r="G27">
        <v>19</v>
      </c>
      <c r="H27" t="s">
        <v>273</v>
      </c>
      <c r="I27">
        <v>90</v>
      </c>
      <c r="J27" t="s">
        <v>283</v>
      </c>
      <c r="K27">
        <v>51</v>
      </c>
      <c r="M27" s="16" t="s">
        <v>82</v>
      </c>
      <c r="N27">
        <v>0</v>
      </c>
      <c r="P27" t="s">
        <v>244</v>
      </c>
      <c r="T27">
        <v>172.4</v>
      </c>
      <c r="Z27">
        <v>184.2</v>
      </c>
      <c r="AB27" t="s">
        <v>283</v>
      </c>
      <c r="AC27">
        <v>50100</v>
      </c>
      <c r="AD27">
        <v>8638000</v>
      </c>
      <c r="AE27" s="101">
        <v>184</v>
      </c>
    </row>
    <row r="28" spans="1:31" x14ac:dyDescent="0.3">
      <c r="A28" t="s">
        <v>250</v>
      </c>
      <c r="B28">
        <v>2014</v>
      </c>
      <c r="C28" t="s">
        <v>249</v>
      </c>
      <c r="E28" t="s">
        <v>248</v>
      </c>
      <c r="F28" t="s">
        <v>247</v>
      </c>
      <c r="G28">
        <v>19</v>
      </c>
      <c r="H28" t="s">
        <v>285</v>
      </c>
      <c r="I28">
        <v>80</v>
      </c>
      <c r="J28" t="s">
        <v>293</v>
      </c>
      <c r="K28">
        <v>53</v>
      </c>
      <c r="M28" s="16" t="s">
        <v>84</v>
      </c>
      <c r="N28">
        <v>0</v>
      </c>
      <c r="P28" t="s">
        <v>244</v>
      </c>
      <c r="T28">
        <v>152.1</v>
      </c>
      <c r="Z28">
        <v>164</v>
      </c>
      <c r="AB28" t="s">
        <v>293</v>
      </c>
      <c r="AC28">
        <v>31700</v>
      </c>
      <c r="AD28">
        <v>4822000</v>
      </c>
      <c r="AE28" s="101">
        <v>163</v>
      </c>
    </row>
    <row r="29" spans="1:31" x14ac:dyDescent="0.3">
      <c r="A29" t="s">
        <v>250</v>
      </c>
      <c r="B29">
        <v>2014</v>
      </c>
      <c r="C29" t="s">
        <v>249</v>
      </c>
      <c r="E29" t="s">
        <v>248</v>
      </c>
      <c r="F29" t="s">
        <v>247</v>
      </c>
      <c r="G29">
        <v>19</v>
      </c>
      <c r="H29" t="s">
        <v>310</v>
      </c>
      <c r="I29">
        <v>30</v>
      </c>
      <c r="J29" t="s">
        <v>314</v>
      </c>
      <c r="K29">
        <v>55</v>
      </c>
      <c r="M29" s="16" t="s">
        <v>86</v>
      </c>
      <c r="N29">
        <v>0</v>
      </c>
      <c r="P29" t="s">
        <v>244</v>
      </c>
      <c r="T29">
        <v>167.7</v>
      </c>
      <c r="Z29">
        <v>174.9</v>
      </c>
      <c r="AB29" t="s">
        <v>314</v>
      </c>
      <c r="AC29">
        <v>195500</v>
      </c>
      <c r="AD29">
        <v>32790000</v>
      </c>
      <c r="AE29" s="101">
        <v>162</v>
      </c>
    </row>
    <row r="30" spans="1:31" x14ac:dyDescent="0.3">
      <c r="A30" t="s">
        <v>250</v>
      </c>
      <c r="B30">
        <v>2014</v>
      </c>
      <c r="C30" t="s">
        <v>249</v>
      </c>
      <c r="E30" t="s">
        <v>248</v>
      </c>
      <c r="F30" t="s">
        <v>247</v>
      </c>
      <c r="G30">
        <v>19</v>
      </c>
      <c r="H30" t="s">
        <v>273</v>
      </c>
      <c r="I30">
        <v>90</v>
      </c>
      <c r="J30" t="s">
        <v>282</v>
      </c>
      <c r="K30">
        <v>57</v>
      </c>
      <c r="M30" s="16" t="s">
        <v>88</v>
      </c>
      <c r="N30">
        <v>0</v>
      </c>
      <c r="P30" t="s">
        <v>244</v>
      </c>
      <c r="T30">
        <v>196.8</v>
      </c>
      <c r="Z30">
        <v>199</v>
      </c>
      <c r="AB30" t="s">
        <v>282</v>
      </c>
      <c r="AC30">
        <v>70100</v>
      </c>
      <c r="AD30">
        <v>13794000</v>
      </c>
      <c r="AE30" s="101">
        <v>199</v>
      </c>
    </row>
    <row r="31" spans="1:31" x14ac:dyDescent="0.3">
      <c r="A31" t="s">
        <v>250</v>
      </c>
      <c r="B31">
        <v>2014</v>
      </c>
      <c r="C31" t="s">
        <v>249</v>
      </c>
      <c r="E31" t="s">
        <v>248</v>
      </c>
      <c r="F31" t="s">
        <v>247</v>
      </c>
      <c r="G31">
        <v>19</v>
      </c>
      <c r="H31" t="s">
        <v>297</v>
      </c>
      <c r="I31">
        <v>10</v>
      </c>
      <c r="J31" t="s">
        <v>305</v>
      </c>
      <c r="K31">
        <v>59</v>
      </c>
      <c r="M31" s="16" t="s">
        <v>90</v>
      </c>
      <c r="N31">
        <v>0</v>
      </c>
      <c r="P31" t="s">
        <v>244</v>
      </c>
      <c r="T31">
        <v>154.19999999999999</v>
      </c>
      <c r="Z31">
        <v>157.9</v>
      </c>
      <c r="AB31" t="s">
        <v>305</v>
      </c>
      <c r="AC31">
        <v>94500</v>
      </c>
      <c r="AD31">
        <v>14574000</v>
      </c>
      <c r="AE31" s="101">
        <v>151</v>
      </c>
    </row>
    <row r="32" spans="1:31" x14ac:dyDescent="0.3">
      <c r="A32" t="s">
        <v>250</v>
      </c>
      <c r="B32">
        <v>2014</v>
      </c>
      <c r="C32" t="s">
        <v>249</v>
      </c>
      <c r="E32" t="s">
        <v>248</v>
      </c>
      <c r="F32" t="s">
        <v>247</v>
      </c>
      <c r="G32">
        <v>19</v>
      </c>
      <c r="H32" t="s">
        <v>310</v>
      </c>
      <c r="I32">
        <v>30</v>
      </c>
      <c r="J32" t="s">
        <v>313</v>
      </c>
      <c r="K32">
        <v>61</v>
      </c>
      <c r="M32" s="16" t="s">
        <v>92</v>
      </c>
      <c r="N32">
        <v>0</v>
      </c>
      <c r="P32" t="s">
        <v>244</v>
      </c>
      <c r="T32">
        <v>169.5</v>
      </c>
      <c r="Z32">
        <v>184.9</v>
      </c>
      <c r="AB32" t="s">
        <v>313</v>
      </c>
      <c r="AC32">
        <v>146000</v>
      </c>
      <c r="AD32">
        <v>24753000</v>
      </c>
      <c r="AE32" s="101">
        <v>153</v>
      </c>
    </row>
    <row r="33" spans="1:31" x14ac:dyDescent="0.3">
      <c r="A33" t="s">
        <v>250</v>
      </c>
      <c r="B33">
        <v>2014</v>
      </c>
      <c r="C33" t="s">
        <v>249</v>
      </c>
      <c r="E33" t="s">
        <v>248</v>
      </c>
      <c r="F33" t="s">
        <v>247</v>
      </c>
      <c r="G33">
        <v>19</v>
      </c>
      <c r="H33" t="s">
        <v>297</v>
      </c>
      <c r="I33">
        <v>10</v>
      </c>
      <c r="J33" t="s">
        <v>304</v>
      </c>
      <c r="K33">
        <v>63</v>
      </c>
      <c r="M33" s="21" t="s">
        <v>94</v>
      </c>
      <c r="N33">
        <v>0</v>
      </c>
      <c r="P33" t="s">
        <v>244</v>
      </c>
      <c r="T33">
        <v>163</v>
      </c>
      <c r="Z33">
        <v>165</v>
      </c>
      <c r="AB33" t="s">
        <v>304</v>
      </c>
      <c r="AC33">
        <v>120500</v>
      </c>
      <c r="AD33">
        <v>19640000</v>
      </c>
      <c r="AE33" s="101">
        <v>162</v>
      </c>
    </row>
    <row r="34" spans="1:31" x14ac:dyDescent="0.3">
      <c r="A34" t="s">
        <v>250</v>
      </c>
      <c r="B34">
        <v>2014</v>
      </c>
      <c r="C34" t="s">
        <v>249</v>
      </c>
      <c r="E34" t="s">
        <v>248</v>
      </c>
      <c r="F34" t="s">
        <v>247</v>
      </c>
      <c r="G34">
        <v>19</v>
      </c>
      <c r="H34" t="s">
        <v>310</v>
      </c>
      <c r="I34">
        <v>30</v>
      </c>
      <c r="J34" t="s">
        <v>312</v>
      </c>
      <c r="K34">
        <v>65</v>
      </c>
      <c r="M34" s="16" t="s">
        <v>96</v>
      </c>
      <c r="N34">
        <v>0</v>
      </c>
      <c r="P34" t="s">
        <v>244</v>
      </c>
      <c r="T34">
        <v>166.3</v>
      </c>
      <c r="Z34">
        <v>170.9</v>
      </c>
      <c r="AB34" t="s">
        <v>312</v>
      </c>
      <c r="AC34">
        <v>196000</v>
      </c>
      <c r="AD34">
        <v>32588000</v>
      </c>
      <c r="AE34" s="101">
        <v>164</v>
      </c>
    </row>
    <row r="35" spans="1:31" x14ac:dyDescent="0.3">
      <c r="A35" t="s">
        <v>250</v>
      </c>
      <c r="B35">
        <v>2014</v>
      </c>
      <c r="C35" t="s">
        <v>249</v>
      </c>
      <c r="E35" t="s">
        <v>248</v>
      </c>
      <c r="F35" t="s">
        <v>247</v>
      </c>
      <c r="G35">
        <v>19</v>
      </c>
      <c r="H35" t="s">
        <v>322</v>
      </c>
      <c r="I35">
        <v>20</v>
      </c>
      <c r="J35" t="s">
        <v>330</v>
      </c>
      <c r="K35">
        <v>67</v>
      </c>
      <c r="M35" s="21" t="s">
        <v>98</v>
      </c>
      <c r="N35">
        <v>0</v>
      </c>
      <c r="P35" t="s">
        <v>244</v>
      </c>
      <c r="T35">
        <v>156.19999999999999</v>
      </c>
      <c r="Z35">
        <v>162.80000000000001</v>
      </c>
      <c r="AB35" t="s">
        <v>330</v>
      </c>
      <c r="AC35">
        <v>150000</v>
      </c>
      <c r="AD35">
        <v>23432000</v>
      </c>
      <c r="AE35" s="101">
        <v>159</v>
      </c>
    </row>
    <row r="36" spans="1:31" x14ac:dyDescent="0.3">
      <c r="A36" t="s">
        <v>250</v>
      </c>
      <c r="B36">
        <v>2014</v>
      </c>
      <c r="C36" t="s">
        <v>249</v>
      </c>
      <c r="E36" t="s">
        <v>248</v>
      </c>
      <c r="F36" t="s">
        <v>247</v>
      </c>
      <c r="G36">
        <v>19</v>
      </c>
      <c r="H36" t="s">
        <v>322</v>
      </c>
      <c r="I36">
        <v>20</v>
      </c>
      <c r="J36" t="s">
        <v>329</v>
      </c>
      <c r="K36">
        <v>69</v>
      </c>
      <c r="M36" s="16" t="s">
        <v>100</v>
      </c>
      <c r="N36">
        <v>0</v>
      </c>
      <c r="P36" t="s">
        <v>244</v>
      </c>
      <c r="T36">
        <v>163.5</v>
      </c>
      <c r="Z36">
        <v>165.8</v>
      </c>
      <c r="AB36" t="s">
        <v>329</v>
      </c>
      <c r="AC36">
        <v>208000</v>
      </c>
      <c r="AD36">
        <v>33999000</v>
      </c>
      <c r="AE36" s="101">
        <v>164</v>
      </c>
    </row>
    <row r="37" spans="1:31" x14ac:dyDescent="0.3">
      <c r="A37" t="s">
        <v>250</v>
      </c>
      <c r="B37">
        <v>2014</v>
      </c>
      <c r="C37" t="s">
        <v>249</v>
      </c>
      <c r="E37" t="s">
        <v>248</v>
      </c>
      <c r="F37" t="s">
        <v>247</v>
      </c>
      <c r="G37">
        <v>19</v>
      </c>
      <c r="H37" t="s">
        <v>263</v>
      </c>
      <c r="I37">
        <v>70</v>
      </c>
      <c r="J37" t="s">
        <v>268</v>
      </c>
      <c r="K37">
        <v>71</v>
      </c>
      <c r="M37" s="16" t="s">
        <v>102</v>
      </c>
      <c r="N37">
        <v>0</v>
      </c>
      <c r="P37" t="s">
        <v>244</v>
      </c>
      <c r="T37">
        <v>189.3</v>
      </c>
      <c r="Z37">
        <v>191.5</v>
      </c>
      <c r="AB37" t="s">
        <v>268</v>
      </c>
      <c r="AC37">
        <v>119500</v>
      </c>
      <c r="AD37">
        <v>22616000</v>
      </c>
      <c r="AE37" s="101">
        <v>191</v>
      </c>
    </row>
    <row r="38" spans="1:31" x14ac:dyDescent="0.3">
      <c r="A38" t="s">
        <v>250</v>
      </c>
      <c r="B38">
        <v>2014</v>
      </c>
      <c r="C38" t="s">
        <v>249</v>
      </c>
      <c r="E38" t="s">
        <v>248</v>
      </c>
      <c r="F38" t="s">
        <v>247</v>
      </c>
      <c r="G38">
        <v>19</v>
      </c>
      <c r="H38" t="s">
        <v>246</v>
      </c>
      <c r="I38">
        <v>40</v>
      </c>
      <c r="J38" t="s">
        <v>257</v>
      </c>
      <c r="K38">
        <v>73</v>
      </c>
      <c r="M38" s="16" t="s">
        <v>104</v>
      </c>
      <c r="N38">
        <v>0</v>
      </c>
      <c r="P38" t="s">
        <v>244</v>
      </c>
      <c r="T38">
        <v>177.2</v>
      </c>
      <c r="Z38">
        <v>181.2</v>
      </c>
      <c r="AB38" t="s">
        <v>257</v>
      </c>
      <c r="AC38">
        <v>175000</v>
      </c>
      <c r="AD38">
        <v>31007000</v>
      </c>
      <c r="AE38" s="101">
        <v>179</v>
      </c>
    </row>
    <row r="39" spans="1:31" x14ac:dyDescent="0.3">
      <c r="A39" t="s">
        <v>250</v>
      </c>
      <c r="B39">
        <v>2014</v>
      </c>
      <c r="C39" t="s">
        <v>249</v>
      </c>
      <c r="E39" t="s">
        <v>248</v>
      </c>
      <c r="F39" t="s">
        <v>247</v>
      </c>
      <c r="G39">
        <v>19</v>
      </c>
      <c r="H39" t="s">
        <v>344</v>
      </c>
      <c r="I39">
        <v>50</v>
      </c>
      <c r="J39" t="s">
        <v>353</v>
      </c>
      <c r="K39">
        <v>75</v>
      </c>
      <c r="M39" s="16" t="s">
        <v>106</v>
      </c>
      <c r="N39">
        <v>0</v>
      </c>
      <c r="P39" t="s">
        <v>244</v>
      </c>
      <c r="T39">
        <v>181.3</v>
      </c>
      <c r="Z39">
        <v>182.4</v>
      </c>
      <c r="AB39" t="s">
        <v>353</v>
      </c>
      <c r="AC39">
        <v>156000</v>
      </c>
      <c r="AD39">
        <v>28278000</v>
      </c>
      <c r="AE39" s="101">
        <v>182</v>
      </c>
    </row>
    <row r="40" spans="1:31" x14ac:dyDescent="0.3">
      <c r="A40" t="s">
        <v>250</v>
      </c>
      <c r="B40">
        <v>2014</v>
      </c>
      <c r="C40" t="s">
        <v>249</v>
      </c>
      <c r="E40" t="s">
        <v>248</v>
      </c>
      <c r="F40" t="s">
        <v>247</v>
      </c>
      <c r="G40">
        <v>19</v>
      </c>
      <c r="H40" t="s">
        <v>246</v>
      </c>
      <c r="I40">
        <v>40</v>
      </c>
      <c r="J40" t="s">
        <v>256</v>
      </c>
      <c r="K40">
        <v>77</v>
      </c>
      <c r="M40" s="16" t="s">
        <v>108</v>
      </c>
      <c r="N40">
        <v>0</v>
      </c>
      <c r="P40" t="s">
        <v>244</v>
      </c>
      <c r="T40">
        <v>167.7</v>
      </c>
      <c r="Z40">
        <v>176.1</v>
      </c>
      <c r="AB40" t="s">
        <v>256</v>
      </c>
      <c r="AC40">
        <v>115500</v>
      </c>
      <c r="AD40">
        <v>19369000</v>
      </c>
      <c r="AE40" s="101">
        <v>167</v>
      </c>
    </row>
    <row r="41" spans="1:31" x14ac:dyDescent="0.3">
      <c r="A41" t="s">
        <v>250</v>
      </c>
      <c r="B41">
        <v>2014</v>
      </c>
      <c r="C41" t="s">
        <v>249</v>
      </c>
      <c r="E41" t="s">
        <v>248</v>
      </c>
      <c r="F41" t="s">
        <v>247</v>
      </c>
      <c r="G41">
        <v>19</v>
      </c>
      <c r="H41" t="s">
        <v>344</v>
      </c>
      <c r="I41">
        <v>50</v>
      </c>
      <c r="J41" t="s">
        <v>352</v>
      </c>
      <c r="K41">
        <v>79</v>
      </c>
      <c r="M41" s="16" t="s">
        <v>110</v>
      </c>
      <c r="N41">
        <v>0</v>
      </c>
      <c r="P41" t="s">
        <v>244</v>
      </c>
      <c r="T41">
        <v>171.7</v>
      </c>
      <c r="Z41">
        <v>173.1</v>
      </c>
      <c r="AB41" t="s">
        <v>352</v>
      </c>
      <c r="AC41">
        <v>196000</v>
      </c>
      <c r="AD41">
        <v>33655000</v>
      </c>
      <c r="AE41" s="101">
        <v>173</v>
      </c>
    </row>
    <row r="42" spans="1:31" x14ac:dyDescent="0.3">
      <c r="A42" t="s">
        <v>250</v>
      </c>
      <c r="B42">
        <v>2014</v>
      </c>
      <c r="C42" t="s">
        <v>249</v>
      </c>
      <c r="E42" t="s">
        <v>248</v>
      </c>
      <c r="F42" t="s">
        <v>247</v>
      </c>
      <c r="G42">
        <v>19</v>
      </c>
      <c r="H42" t="s">
        <v>322</v>
      </c>
      <c r="I42">
        <v>20</v>
      </c>
      <c r="J42" t="s">
        <v>328</v>
      </c>
      <c r="K42">
        <v>81</v>
      </c>
      <c r="M42" s="16" t="s">
        <v>112</v>
      </c>
      <c r="N42">
        <v>0</v>
      </c>
      <c r="P42" t="s">
        <v>244</v>
      </c>
      <c r="T42">
        <v>167.7</v>
      </c>
      <c r="Z42">
        <v>173.9</v>
      </c>
      <c r="AB42" t="s">
        <v>328</v>
      </c>
      <c r="AC42">
        <v>200500</v>
      </c>
      <c r="AD42">
        <v>33630000</v>
      </c>
      <c r="AE42" s="101">
        <v>172</v>
      </c>
    </row>
    <row r="43" spans="1:31" x14ac:dyDescent="0.3">
      <c r="A43" t="s">
        <v>250</v>
      </c>
      <c r="B43">
        <v>2014</v>
      </c>
      <c r="C43" t="s">
        <v>249</v>
      </c>
      <c r="E43" t="s">
        <v>248</v>
      </c>
      <c r="F43" t="s">
        <v>247</v>
      </c>
      <c r="G43">
        <v>19</v>
      </c>
      <c r="H43" t="s">
        <v>344</v>
      </c>
      <c r="I43">
        <v>50</v>
      </c>
      <c r="J43" t="s">
        <v>351</v>
      </c>
      <c r="K43">
        <v>83</v>
      </c>
      <c r="M43" s="16" t="s">
        <v>114</v>
      </c>
      <c r="N43">
        <v>0</v>
      </c>
      <c r="P43" t="s">
        <v>244</v>
      </c>
      <c r="T43">
        <v>163.5</v>
      </c>
      <c r="Z43">
        <v>166.3</v>
      </c>
      <c r="AB43" t="s">
        <v>351</v>
      </c>
      <c r="AC43">
        <v>186000</v>
      </c>
      <c r="AD43">
        <v>30416000</v>
      </c>
      <c r="AE43" s="101">
        <v>163</v>
      </c>
    </row>
    <row r="44" spans="1:31" x14ac:dyDescent="0.3">
      <c r="A44" t="s">
        <v>250</v>
      </c>
      <c r="B44">
        <v>2014</v>
      </c>
      <c r="C44" t="s">
        <v>249</v>
      </c>
      <c r="E44" t="s">
        <v>248</v>
      </c>
      <c r="F44" t="s">
        <v>247</v>
      </c>
      <c r="G44">
        <v>19</v>
      </c>
      <c r="H44" t="s">
        <v>246</v>
      </c>
      <c r="I44">
        <v>40</v>
      </c>
      <c r="J44" t="s">
        <v>255</v>
      </c>
      <c r="K44">
        <v>85</v>
      </c>
      <c r="M44" s="16" t="s">
        <v>116</v>
      </c>
      <c r="N44">
        <v>0</v>
      </c>
      <c r="P44" t="s">
        <v>244</v>
      </c>
      <c r="T44">
        <v>158.9</v>
      </c>
      <c r="Z44">
        <v>161.1</v>
      </c>
      <c r="AB44" t="s">
        <v>255</v>
      </c>
      <c r="AC44">
        <v>186000</v>
      </c>
      <c r="AD44">
        <v>29564000</v>
      </c>
      <c r="AE44" s="101">
        <v>157</v>
      </c>
    </row>
    <row r="45" spans="1:31" x14ac:dyDescent="0.3">
      <c r="A45" t="s">
        <v>250</v>
      </c>
      <c r="B45">
        <v>2014</v>
      </c>
      <c r="C45" t="s">
        <v>249</v>
      </c>
      <c r="E45" t="s">
        <v>248</v>
      </c>
      <c r="F45" t="s">
        <v>247</v>
      </c>
      <c r="G45">
        <v>19</v>
      </c>
      <c r="H45" t="s">
        <v>273</v>
      </c>
      <c r="I45">
        <v>90</v>
      </c>
      <c r="J45" t="s">
        <v>281</v>
      </c>
      <c r="K45">
        <v>87</v>
      </c>
      <c r="M45" s="16" t="s">
        <v>118</v>
      </c>
      <c r="N45">
        <v>0</v>
      </c>
      <c r="P45" t="s">
        <v>244</v>
      </c>
      <c r="T45">
        <v>193.5</v>
      </c>
      <c r="Z45">
        <v>196.6</v>
      </c>
      <c r="AB45" t="s">
        <v>281</v>
      </c>
      <c r="AC45">
        <v>81400</v>
      </c>
      <c r="AD45">
        <v>15751000</v>
      </c>
      <c r="AE45" s="101">
        <v>196</v>
      </c>
    </row>
    <row r="46" spans="1:31" x14ac:dyDescent="0.3">
      <c r="A46" t="s">
        <v>250</v>
      </c>
      <c r="B46">
        <v>2014</v>
      </c>
      <c r="C46" t="s">
        <v>249</v>
      </c>
      <c r="E46" t="s">
        <v>248</v>
      </c>
      <c r="F46" t="s">
        <v>247</v>
      </c>
      <c r="G46">
        <v>19</v>
      </c>
      <c r="H46" t="s">
        <v>310</v>
      </c>
      <c r="I46">
        <v>30</v>
      </c>
      <c r="J46" t="s">
        <v>311</v>
      </c>
      <c r="K46">
        <v>89</v>
      </c>
      <c r="M46" s="16" t="s">
        <v>120</v>
      </c>
      <c r="N46">
        <v>0</v>
      </c>
      <c r="P46" t="s">
        <v>244</v>
      </c>
      <c r="T46">
        <v>160.6</v>
      </c>
      <c r="Z46">
        <v>164.4</v>
      </c>
      <c r="AB46" t="s">
        <v>311</v>
      </c>
      <c r="AC46">
        <v>136500</v>
      </c>
      <c r="AD46">
        <v>21921000</v>
      </c>
      <c r="AE46" s="101">
        <v>158</v>
      </c>
    </row>
    <row r="47" spans="1:31" x14ac:dyDescent="0.3">
      <c r="A47" t="s">
        <v>250</v>
      </c>
      <c r="B47">
        <v>2014</v>
      </c>
      <c r="C47" t="s">
        <v>249</v>
      </c>
      <c r="E47" t="s">
        <v>248</v>
      </c>
      <c r="F47" t="s">
        <v>247</v>
      </c>
      <c r="G47">
        <v>19</v>
      </c>
      <c r="H47" t="s">
        <v>322</v>
      </c>
      <c r="I47">
        <v>20</v>
      </c>
      <c r="J47" t="s">
        <v>327</v>
      </c>
      <c r="K47">
        <v>91</v>
      </c>
      <c r="M47" s="16" t="s">
        <v>122</v>
      </c>
      <c r="N47">
        <v>0</v>
      </c>
      <c r="P47" t="s">
        <v>244</v>
      </c>
      <c r="T47">
        <v>172.9</v>
      </c>
      <c r="Z47">
        <v>176.9</v>
      </c>
      <c r="AB47" t="s">
        <v>327</v>
      </c>
      <c r="AC47">
        <v>142500</v>
      </c>
      <c r="AD47">
        <v>24640000</v>
      </c>
      <c r="AE47" s="101">
        <v>176</v>
      </c>
    </row>
    <row r="48" spans="1:31" x14ac:dyDescent="0.3">
      <c r="A48" t="s">
        <v>250</v>
      </c>
      <c r="B48">
        <v>2014</v>
      </c>
      <c r="C48" t="s">
        <v>249</v>
      </c>
      <c r="E48" t="s">
        <v>248</v>
      </c>
      <c r="F48" t="s">
        <v>247</v>
      </c>
      <c r="G48">
        <v>19</v>
      </c>
      <c r="H48" t="s">
        <v>246</v>
      </c>
      <c r="I48">
        <v>40</v>
      </c>
      <c r="J48" t="s">
        <v>254</v>
      </c>
      <c r="K48">
        <v>93</v>
      </c>
      <c r="M48" s="16" t="s">
        <v>124</v>
      </c>
      <c r="N48">
        <v>0</v>
      </c>
      <c r="P48" t="s">
        <v>244</v>
      </c>
      <c r="T48">
        <v>185.7</v>
      </c>
      <c r="Z48">
        <v>189.9</v>
      </c>
      <c r="AB48" t="s">
        <v>254</v>
      </c>
      <c r="AC48">
        <v>126500</v>
      </c>
      <c r="AD48">
        <v>23495000</v>
      </c>
      <c r="AE48" s="101">
        <v>182</v>
      </c>
    </row>
    <row r="49" spans="1:31" x14ac:dyDescent="0.3">
      <c r="A49" t="s">
        <v>250</v>
      </c>
      <c r="B49">
        <v>2014</v>
      </c>
      <c r="C49" t="s">
        <v>249</v>
      </c>
      <c r="E49" t="s">
        <v>248</v>
      </c>
      <c r="F49" t="s">
        <v>247</v>
      </c>
      <c r="G49">
        <v>19</v>
      </c>
      <c r="H49" t="s">
        <v>334</v>
      </c>
      <c r="I49">
        <v>60</v>
      </c>
      <c r="J49" t="s">
        <v>247</v>
      </c>
      <c r="K49">
        <v>95</v>
      </c>
      <c r="M49" s="16" t="s">
        <v>27</v>
      </c>
      <c r="N49">
        <v>0</v>
      </c>
      <c r="P49" t="s">
        <v>244</v>
      </c>
      <c r="T49">
        <v>186.6</v>
      </c>
      <c r="Z49">
        <v>192.1</v>
      </c>
      <c r="AB49" t="s">
        <v>247</v>
      </c>
      <c r="AC49">
        <v>121500</v>
      </c>
      <c r="AD49">
        <v>22666000</v>
      </c>
      <c r="AE49" s="101">
        <v>187</v>
      </c>
    </row>
    <row r="50" spans="1:31" x14ac:dyDescent="0.3">
      <c r="A50" t="s">
        <v>250</v>
      </c>
      <c r="B50">
        <v>2014</v>
      </c>
      <c r="C50" t="s">
        <v>249</v>
      </c>
      <c r="E50" t="s">
        <v>248</v>
      </c>
      <c r="F50" t="s">
        <v>247</v>
      </c>
      <c r="G50">
        <v>19</v>
      </c>
      <c r="H50" t="s">
        <v>334</v>
      </c>
      <c r="I50">
        <v>60</v>
      </c>
      <c r="J50" t="s">
        <v>339</v>
      </c>
      <c r="K50">
        <v>97</v>
      </c>
      <c r="M50" s="16" t="s">
        <v>127</v>
      </c>
      <c r="N50">
        <v>0</v>
      </c>
      <c r="P50" t="s">
        <v>244</v>
      </c>
      <c r="T50">
        <v>179.5</v>
      </c>
      <c r="Z50">
        <v>188.9</v>
      </c>
      <c r="AB50" t="s">
        <v>339</v>
      </c>
      <c r="AC50">
        <v>115000</v>
      </c>
      <c r="AD50">
        <v>20642000</v>
      </c>
      <c r="AE50" s="101">
        <v>171</v>
      </c>
    </row>
    <row r="51" spans="1:31" x14ac:dyDescent="0.3">
      <c r="A51" t="s">
        <v>250</v>
      </c>
      <c r="B51">
        <v>2014</v>
      </c>
      <c r="C51" t="s">
        <v>249</v>
      </c>
      <c r="E51" t="s">
        <v>248</v>
      </c>
      <c r="F51" t="s">
        <v>247</v>
      </c>
      <c r="G51">
        <v>19</v>
      </c>
      <c r="H51" t="s">
        <v>344</v>
      </c>
      <c r="I51">
        <v>50</v>
      </c>
      <c r="J51" t="s">
        <v>350</v>
      </c>
      <c r="K51">
        <v>99</v>
      </c>
      <c r="M51" s="16" t="s">
        <v>129</v>
      </c>
      <c r="N51">
        <v>0</v>
      </c>
      <c r="P51" t="s">
        <v>244</v>
      </c>
      <c r="T51">
        <v>188.9</v>
      </c>
      <c r="Z51">
        <v>191.5</v>
      </c>
      <c r="AB51" t="s">
        <v>350</v>
      </c>
      <c r="AC51">
        <v>171500</v>
      </c>
      <c r="AD51">
        <v>32396000</v>
      </c>
      <c r="AE51" s="101">
        <v>191</v>
      </c>
    </row>
    <row r="52" spans="1:31" x14ac:dyDescent="0.3">
      <c r="A52" t="s">
        <v>250</v>
      </c>
      <c r="B52">
        <v>2014</v>
      </c>
      <c r="C52" t="s">
        <v>249</v>
      </c>
      <c r="E52" t="s">
        <v>248</v>
      </c>
      <c r="F52" t="s">
        <v>247</v>
      </c>
      <c r="G52">
        <v>19</v>
      </c>
      <c r="H52" t="s">
        <v>273</v>
      </c>
      <c r="I52">
        <v>90</v>
      </c>
      <c r="J52" t="s">
        <v>280</v>
      </c>
      <c r="K52">
        <v>101</v>
      </c>
      <c r="M52" s="16" t="s">
        <v>131</v>
      </c>
      <c r="N52">
        <v>0</v>
      </c>
      <c r="P52" t="s">
        <v>244</v>
      </c>
      <c r="T52">
        <v>197.9</v>
      </c>
      <c r="Z52">
        <v>200.9</v>
      </c>
      <c r="AB52" t="s">
        <v>280</v>
      </c>
      <c r="AC52">
        <v>74100</v>
      </c>
      <c r="AD52">
        <v>14664000</v>
      </c>
      <c r="AE52" s="101">
        <v>199</v>
      </c>
    </row>
    <row r="53" spans="1:31" x14ac:dyDescent="0.3">
      <c r="A53" t="s">
        <v>250</v>
      </c>
      <c r="B53">
        <v>2014</v>
      </c>
      <c r="C53" t="s">
        <v>249</v>
      </c>
      <c r="E53" t="s">
        <v>248</v>
      </c>
      <c r="F53" t="s">
        <v>247</v>
      </c>
      <c r="G53">
        <v>19</v>
      </c>
      <c r="H53" t="s">
        <v>334</v>
      </c>
      <c r="I53">
        <v>60</v>
      </c>
      <c r="J53" t="s">
        <v>338</v>
      </c>
      <c r="K53">
        <v>103</v>
      </c>
      <c r="M53" s="16" t="s">
        <v>133</v>
      </c>
      <c r="N53">
        <v>0</v>
      </c>
      <c r="P53" t="s">
        <v>244</v>
      </c>
      <c r="T53">
        <v>182</v>
      </c>
      <c r="Z53">
        <v>184.6</v>
      </c>
      <c r="AB53" t="s">
        <v>338</v>
      </c>
      <c r="AC53">
        <v>109000</v>
      </c>
      <c r="AD53">
        <v>19842000</v>
      </c>
      <c r="AE53" s="101">
        <v>182</v>
      </c>
    </row>
    <row r="54" spans="1:31" x14ac:dyDescent="0.3">
      <c r="A54" t="s">
        <v>250</v>
      </c>
      <c r="B54">
        <v>2014</v>
      </c>
      <c r="C54" t="s">
        <v>249</v>
      </c>
      <c r="E54" t="s">
        <v>248</v>
      </c>
      <c r="F54" t="s">
        <v>247</v>
      </c>
      <c r="G54">
        <v>19</v>
      </c>
      <c r="H54" t="s">
        <v>334</v>
      </c>
      <c r="I54">
        <v>60</v>
      </c>
      <c r="J54" t="s">
        <v>337</v>
      </c>
      <c r="K54">
        <v>105</v>
      </c>
      <c r="M54" s="16" t="s">
        <v>135</v>
      </c>
      <c r="N54">
        <v>0</v>
      </c>
      <c r="P54" t="s">
        <v>244</v>
      </c>
      <c r="T54">
        <v>176.8</v>
      </c>
      <c r="Z54">
        <v>180.1</v>
      </c>
      <c r="AB54" t="s">
        <v>337</v>
      </c>
      <c r="AC54">
        <v>157000</v>
      </c>
      <c r="AD54">
        <v>27754000</v>
      </c>
      <c r="AE54" s="101">
        <v>170</v>
      </c>
    </row>
    <row r="55" spans="1:31" x14ac:dyDescent="0.3">
      <c r="A55" t="s">
        <v>250</v>
      </c>
      <c r="B55">
        <v>2014</v>
      </c>
      <c r="C55" t="s">
        <v>249</v>
      </c>
      <c r="E55" t="s">
        <v>248</v>
      </c>
      <c r="F55" t="s">
        <v>247</v>
      </c>
      <c r="G55">
        <v>19</v>
      </c>
      <c r="H55" t="s">
        <v>273</v>
      </c>
      <c r="I55">
        <v>90</v>
      </c>
      <c r="J55" t="s">
        <v>279</v>
      </c>
      <c r="K55">
        <v>107</v>
      </c>
      <c r="M55" s="16" t="s">
        <v>137</v>
      </c>
      <c r="N55">
        <v>0</v>
      </c>
      <c r="P55" t="s">
        <v>244</v>
      </c>
      <c r="T55">
        <v>190.6</v>
      </c>
      <c r="Z55">
        <v>193.2</v>
      </c>
      <c r="AB55" t="s">
        <v>279</v>
      </c>
      <c r="AC55">
        <v>118000</v>
      </c>
      <c r="AD55">
        <v>22492000</v>
      </c>
      <c r="AE55" s="101">
        <v>191</v>
      </c>
    </row>
    <row r="56" spans="1:31" x14ac:dyDescent="0.3">
      <c r="A56" t="s">
        <v>250</v>
      </c>
      <c r="B56">
        <v>2014</v>
      </c>
      <c r="C56" t="s">
        <v>249</v>
      </c>
      <c r="E56" t="s">
        <v>248</v>
      </c>
      <c r="F56" t="s">
        <v>247</v>
      </c>
      <c r="G56">
        <v>19</v>
      </c>
      <c r="H56" t="s">
        <v>322</v>
      </c>
      <c r="I56">
        <v>20</v>
      </c>
      <c r="J56" t="s">
        <v>326</v>
      </c>
      <c r="K56">
        <v>109</v>
      </c>
      <c r="M56" s="16" t="s">
        <v>139</v>
      </c>
      <c r="N56">
        <v>0</v>
      </c>
      <c r="P56" t="s">
        <v>244</v>
      </c>
      <c r="T56">
        <v>173.4</v>
      </c>
      <c r="Z56">
        <v>176.6</v>
      </c>
      <c r="AB56" t="s">
        <v>326</v>
      </c>
      <c r="AC56">
        <v>330000</v>
      </c>
      <c r="AD56">
        <v>57229000</v>
      </c>
      <c r="AE56" s="101">
        <v>175</v>
      </c>
    </row>
    <row r="57" spans="1:31" x14ac:dyDescent="0.3">
      <c r="A57" t="s">
        <v>250</v>
      </c>
      <c r="B57">
        <v>2014</v>
      </c>
      <c r="C57" t="s">
        <v>249</v>
      </c>
      <c r="E57" t="s">
        <v>248</v>
      </c>
      <c r="F57" t="s">
        <v>247</v>
      </c>
      <c r="G57">
        <v>19</v>
      </c>
      <c r="H57" t="s">
        <v>273</v>
      </c>
      <c r="I57">
        <v>90</v>
      </c>
      <c r="J57" t="s">
        <v>278</v>
      </c>
      <c r="K57">
        <v>111</v>
      </c>
      <c r="M57" s="16" t="s">
        <v>141</v>
      </c>
      <c r="N57">
        <v>0</v>
      </c>
      <c r="P57" t="s">
        <v>244</v>
      </c>
      <c r="T57">
        <v>195.6</v>
      </c>
      <c r="Z57">
        <v>200.6</v>
      </c>
      <c r="AB57" t="s">
        <v>278</v>
      </c>
      <c r="AC57">
        <v>76900</v>
      </c>
      <c r="AD57">
        <v>15042000</v>
      </c>
      <c r="AE57" s="101">
        <v>200</v>
      </c>
    </row>
    <row r="58" spans="1:31" x14ac:dyDescent="0.3">
      <c r="A58" t="s">
        <v>250</v>
      </c>
      <c r="B58">
        <v>2014</v>
      </c>
      <c r="C58" t="s">
        <v>249</v>
      </c>
      <c r="E58" t="s">
        <v>248</v>
      </c>
      <c r="F58" t="s">
        <v>247</v>
      </c>
      <c r="G58">
        <v>19</v>
      </c>
      <c r="H58" t="s">
        <v>334</v>
      </c>
      <c r="I58">
        <v>60</v>
      </c>
      <c r="J58" t="s">
        <v>336</v>
      </c>
      <c r="K58">
        <v>113</v>
      </c>
      <c r="M58" s="16" t="s">
        <v>143</v>
      </c>
      <c r="N58">
        <v>0</v>
      </c>
      <c r="P58" t="s">
        <v>244</v>
      </c>
      <c r="T58">
        <v>173.4</v>
      </c>
      <c r="Z58">
        <v>176.1</v>
      </c>
      <c r="AB58" t="s">
        <v>336</v>
      </c>
      <c r="AC58">
        <v>153000</v>
      </c>
      <c r="AD58">
        <v>26531000</v>
      </c>
      <c r="AE58" s="101">
        <v>173</v>
      </c>
    </row>
    <row r="59" spans="1:31" x14ac:dyDescent="0.3">
      <c r="A59" t="s">
        <v>250</v>
      </c>
      <c r="B59">
        <v>2014</v>
      </c>
      <c r="C59" t="s">
        <v>249</v>
      </c>
      <c r="E59" t="s">
        <v>248</v>
      </c>
      <c r="F59" t="s">
        <v>247</v>
      </c>
      <c r="G59">
        <v>19</v>
      </c>
      <c r="H59" t="s">
        <v>273</v>
      </c>
      <c r="I59">
        <v>90</v>
      </c>
      <c r="J59" t="s">
        <v>277</v>
      </c>
      <c r="K59">
        <v>115</v>
      </c>
      <c r="M59" s="16" t="s">
        <v>145</v>
      </c>
      <c r="N59">
        <v>0</v>
      </c>
      <c r="P59" t="s">
        <v>244</v>
      </c>
      <c r="T59">
        <v>186.1</v>
      </c>
      <c r="Z59">
        <v>188.2</v>
      </c>
      <c r="AB59" t="s">
        <v>277</v>
      </c>
      <c r="AC59">
        <v>81900</v>
      </c>
      <c r="AD59">
        <v>15241000</v>
      </c>
      <c r="AE59" s="101">
        <v>187</v>
      </c>
    </row>
    <row r="60" spans="1:31" x14ac:dyDescent="0.3">
      <c r="A60" t="s">
        <v>250</v>
      </c>
      <c r="B60">
        <v>2014</v>
      </c>
      <c r="C60" t="s">
        <v>249</v>
      </c>
      <c r="E60" t="s">
        <v>248</v>
      </c>
      <c r="F60" t="s">
        <v>247</v>
      </c>
      <c r="G60">
        <v>19</v>
      </c>
      <c r="H60" t="s">
        <v>285</v>
      </c>
      <c r="I60">
        <v>80</v>
      </c>
      <c r="J60" t="s">
        <v>292</v>
      </c>
      <c r="K60">
        <v>117</v>
      </c>
      <c r="M60" s="16" t="s">
        <v>147</v>
      </c>
      <c r="N60">
        <v>0</v>
      </c>
      <c r="P60" t="s">
        <v>244</v>
      </c>
      <c r="T60">
        <v>145.30000000000001</v>
      </c>
      <c r="Z60">
        <v>153.69999999999999</v>
      </c>
      <c r="AB60" t="s">
        <v>292</v>
      </c>
      <c r="AC60">
        <v>33000</v>
      </c>
      <c r="AD60">
        <v>4795000</v>
      </c>
      <c r="AE60" s="101">
        <v>153</v>
      </c>
    </row>
    <row r="61" spans="1:31" x14ac:dyDescent="0.3">
      <c r="A61" t="s">
        <v>250</v>
      </c>
      <c r="B61">
        <v>2014</v>
      </c>
      <c r="C61" t="s">
        <v>249</v>
      </c>
      <c r="E61" t="s">
        <v>248</v>
      </c>
      <c r="F61" t="s">
        <v>247</v>
      </c>
      <c r="G61">
        <v>19</v>
      </c>
      <c r="H61" t="s">
        <v>297</v>
      </c>
      <c r="I61">
        <v>10</v>
      </c>
      <c r="J61" t="s">
        <v>303</v>
      </c>
      <c r="K61">
        <v>119</v>
      </c>
      <c r="M61" s="16" t="s">
        <v>149</v>
      </c>
      <c r="N61">
        <v>0</v>
      </c>
      <c r="P61" t="s">
        <v>244</v>
      </c>
      <c r="T61">
        <v>155.30000000000001</v>
      </c>
      <c r="Z61">
        <v>172.9</v>
      </c>
      <c r="AB61" t="s">
        <v>303</v>
      </c>
      <c r="AC61">
        <v>183000</v>
      </c>
      <c r="AD61">
        <v>28429000</v>
      </c>
      <c r="AE61" s="101">
        <v>149</v>
      </c>
    </row>
    <row r="62" spans="1:31" x14ac:dyDescent="0.3">
      <c r="A62" t="s">
        <v>250</v>
      </c>
      <c r="B62">
        <v>2014</v>
      </c>
      <c r="C62" t="s">
        <v>249</v>
      </c>
      <c r="E62" t="s">
        <v>248</v>
      </c>
      <c r="F62" t="s">
        <v>247</v>
      </c>
      <c r="G62">
        <v>19</v>
      </c>
      <c r="H62" t="s">
        <v>285</v>
      </c>
      <c r="I62">
        <v>80</v>
      </c>
      <c r="J62" t="s">
        <v>291</v>
      </c>
      <c r="K62">
        <v>121</v>
      </c>
      <c r="M62" s="16" t="s">
        <v>151</v>
      </c>
      <c r="N62">
        <v>0</v>
      </c>
      <c r="P62" t="s">
        <v>244</v>
      </c>
      <c r="T62">
        <v>168</v>
      </c>
      <c r="Z62">
        <v>171.4</v>
      </c>
      <c r="AB62" t="s">
        <v>291</v>
      </c>
      <c r="AC62">
        <v>70400</v>
      </c>
      <c r="AD62">
        <v>11827000</v>
      </c>
      <c r="AE62" s="101">
        <v>171</v>
      </c>
    </row>
    <row r="63" spans="1:31" x14ac:dyDescent="0.3">
      <c r="A63" t="s">
        <v>250</v>
      </c>
      <c r="B63">
        <v>2014</v>
      </c>
      <c r="C63" t="s">
        <v>249</v>
      </c>
      <c r="E63" t="s">
        <v>248</v>
      </c>
      <c r="F63" t="s">
        <v>247</v>
      </c>
      <c r="G63">
        <v>19</v>
      </c>
      <c r="H63" t="s">
        <v>273</v>
      </c>
      <c r="I63">
        <v>90</v>
      </c>
      <c r="J63" t="s">
        <v>276</v>
      </c>
      <c r="K63">
        <v>123</v>
      </c>
      <c r="M63" s="16" t="s">
        <v>153</v>
      </c>
      <c r="N63">
        <v>0</v>
      </c>
      <c r="P63" t="s">
        <v>244</v>
      </c>
      <c r="T63">
        <v>187.2</v>
      </c>
      <c r="Z63">
        <v>189.9</v>
      </c>
      <c r="AB63" t="s">
        <v>276</v>
      </c>
      <c r="AC63">
        <v>137000</v>
      </c>
      <c r="AD63">
        <v>25640000</v>
      </c>
      <c r="AE63" s="101">
        <v>186</v>
      </c>
    </row>
    <row r="64" spans="1:31" x14ac:dyDescent="0.3">
      <c r="A64" t="s">
        <v>250</v>
      </c>
      <c r="B64">
        <v>2014</v>
      </c>
      <c r="C64" t="s">
        <v>249</v>
      </c>
      <c r="E64" t="s">
        <v>248</v>
      </c>
      <c r="F64" t="s">
        <v>247</v>
      </c>
      <c r="G64">
        <v>19</v>
      </c>
      <c r="H64" t="s">
        <v>285</v>
      </c>
      <c r="I64">
        <v>80</v>
      </c>
      <c r="J64" t="s">
        <v>290</v>
      </c>
      <c r="K64">
        <v>125</v>
      </c>
      <c r="M64" s="16" t="s">
        <v>155</v>
      </c>
      <c r="N64">
        <v>0</v>
      </c>
      <c r="P64" t="s">
        <v>244</v>
      </c>
      <c r="T64">
        <v>164.4</v>
      </c>
      <c r="Z64">
        <v>171.6</v>
      </c>
      <c r="AB64" t="s">
        <v>290</v>
      </c>
      <c r="AC64">
        <v>82500</v>
      </c>
      <c r="AD64">
        <v>13559000</v>
      </c>
      <c r="AE64" s="101">
        <v>170</v>
      </c>
    </row>
    <row r="65" spans="1:31" x14ac:dyDescent="0.3">
      <c r="A65" t="s">
        <v>250</v>
      </c>
      <c r="B65">
        <v>2014</v>
      </c>
      <c r="C65" t="s">
        <v>249</v>
      </c>
      <c r="E65" t="s">
        <v>248</v>
      </c>
      <c r="F65" t="s">
        <v>247</v>
      </c>
      <c r="G65">
        <v>19</v>
      </c>
      <c r="H65" t="s">
        <v>344</v>
      </c>
      <c r="I65">
        <v>50</v>
      </c>
      <c r="J65" t="s">
        <v>349</v>
      </c>
      <c r="K65">
        <v>127</v>
      </c>
      <c r="M65" s="16" t="s">
        <v>157</v>
      </c>
      <c r="N65">
        <v>0</v>
      </c>
      <c r="P65" t="s">
        <v>244</v>
      </c>
      <c r="T65">
        <v>185.5</v>
      </c>
      <c r="Z65">
        <v>190.5</v>
      </c>
      <c r="AB65" t="s">
        <v>349</v>
      </c>
      <c r="AC65">
        <v>152000</v>
      </c>
      <c r="AD65">
        <v>28194000</v>
      </c>
      <c r="AE65" s="101">
        <v>187</v>
      </c>
    </row>
    <row r="66" spans="1:31" x14ac:dyDescent="0.3">
      <c r="A66" t="s">
        <v>250</v>
      </c>
      <c r="B66">
        <v>2014</v>
      </c>
      <c r="C66" t="s">
        <v>249</v>
      </c>
      <c r="E66" t="s">
        <v>248</v>
      </c>
      <c r="F66" t="s">
        <v>247</v>
      </c>
      <c r="G66">
        <v>19</v>
      </c>
      <c r="H66" t="s">
        <v>263</v>
      </c>
      <c r="I66">
        <v>70</v>
      </c>
      <c r="J66" t="s">
        <v>267</v>
      </c>
      <c r="K66">
        <v>129</v>
      </c>
      <c r="M66" s="16" t="s">
        <v>159</v>
      </c>
      <c r="N66">
        <v>0</v>
      </c>
      <c r="P66" t="s">
        <v>244</v>
      </c>
      <c r="T66">
        <v>182.1</v>
      </c>
      <c r="Z66">
        <v>184.9</v>
      </c>
      <c r="AB66" t="s">
        <v>267</v>
      </c>
      <c r="AC66">
        <v>98500</v>
      </c>
      <c r="AD66">
        <v>17940000</v>
      </c>
      <c r="AE66" s="101">
        <v>182</v>
      </c>
    </row>
    <row r="67" spans="1:31" x14ac:dyDescent="0.3">
      <c r="A67" t="s">
        <v>250</v>
      </c>
      <c r="B67">
        <v>2014</v>
      </c>
      <c r="C67" t="s">
        <v>249</v>
      </c>
      <c r="E67" t="s">
        <v>248</v>
      </c>
      <c r="F67" t="s">
        <v>247</v>
      </c>
      <c r="G67">
        <v>19</v>
      </c>
      <c r="H67" t="s">
        <v>322</v>
      </c>
      <c r="I67">
        <v>20</v>
      </c>
      <c r="J67" t="s">
        <v>325</v>
      </c>
      <c r="K67">
        <v>131</v>
      </c>
      <c r="M67" s="16" t="s">
        <v>161</v>
      </c>
      <c r="N67">
        <v>0</v>
      </c>
      <c r="P67" t="s">
        <v>244</v>
      </c>
      <c r="T67">
        <v>167.4</v>
      </c>
      <c r="Z67">
        <v>175.1</v>
      </c>
      <c r="AB67" t="s">
        <v>325</v>
      </c>
      <c r="AC67">
        <v>160000</v>
      </c>
      <c r="AD67">
        <v>26790000</v>
      </c>
      <c r="AE67" s="101">
        <v>164</v>
      </c>
    </row>
    <row r="68" spans="1:31" x14ac:dyDescent="0.3">
      <c r="A68" t="s">
        <v>250</v>
      </c>
      <c r="B68">
        <v>2014</v>
      </c>
      <c r="C68" t="s">
        <v>249</v>
      </c>
      <c r="E68" t="s">
        <v>248</v>
      </c>
      <c r="F68" t="s">
        <v>247</v>
      </c>
      <c r="G68">
        <v>19</v>
      </c>
      <c r="H68" t="s">
        <v>246</v>
      </c>
      <c r="I68">
        <v>40</v>
      </c>
      <c r="J68" t="s">
        <v>253</v>
      </c>
      <c r="K68">
        <v>133</v>
      </c>
      <c r="M68" s="16" t="s">
        <v>163</v>
      </c>
      <c r="N68">
        <v>0</v>
      </c>
      <c r="P68" t="s">
        <v>244</v>
      </c>
      <c r="T68">
        <v>153.6</v>
      </c>
      <c r="Z68">
        <v>156.6</v>
      </c>
      <c r="AB68" t="s">
        <v>253</v>
      </c>
      <c r="AC68">
        <v>179000</v>
      </c>
      <c r="AD68">
        <v>27491000</v>
      </c>
      <c r="AE68" s="101">
        <v>156</v>
      </c>
    </row>
    <row r="69" spans="1:31" x14ac:dyDescent="0.3">
      <c r="A69" t="s">
        <v>250</v>
      </c>
      <c r="B69">
        <v>2014</v>
      </c>
      <c r="C69" t="s">
        <v>249</v>
      </c>
      <c r="E69" t="s">
        <v>248</v>
      </c>
      <c r="F69" t="s">
        <v>247</v>
      </c>
      <c r="G69">
        <v>19</v>
      </c>
      <c r="H69" t="s">
        <v>285</v>
      </c>
      <c r="I69">
        <v>80</v>
      </c>
      <c r="J69" t="s">
        <v>289</v>
      </c>
      <c r="K69">
        <v>135</v>
      </c>
      <c r="M69" s="16" t="s">
        <v>165</v>
      </c>
      <c r="N69">
        <v>0</v>
      </c>
      <c r="P69" t="s">
        <v>244</v>
      </c>
      <c r="T69">
        <v>169.7</v>
      </c>
      <c r="Z69">
        <v>175.7</v>
      </c>
      <c r="AB69" t="s">
        <v>289</v>
      </c>
      <c r="AC69">
        <v>32300</v>
      </c>
      <c r="AD69">
        <v>5482000</v>
      </c>
      <c r="AE69" s="101">
        <v>175</v>
      </c>
    </row>
    <row r="70" spans="1:31" x14ac:dyDescent="0.3">
      <c r="A70" t="s">
        <v>250</v>
      </c>
      <c r="B70">
        <v>2014</v>
      </c>
      <c r="C70" t="s">
        <v>249</v>
      </c>
      <c r="E70" t="s">
        <v>248</v>
      </c>
      <c r="F70" t="s">
        <v>247</v>
      </c>
      <c r="G70">
        <v>19</v>
      </c>
      <c r="H70" t="s">
        <v>263</v>
      </c>
      <c r="I70">
        <v>70</v>
      </c>
      <c r="J70" t="s">
        <v>266</v>
      </c>
      <c r="K70">
        <v>137</v>
      </c>
      <c r="M70" s="16" t="s">
        <v>167</v>
      </c>
      <c r="N70">
        <v>0</v>
      </c>
      <c r="P70" t="s">
        <v>244</v>
      </c>
      <c r="T70">
        <v>160.5</v>
      </c>
      <c r="Z70">
        <v>163.1</v>
      </c>
      <c r="AB70" t="s">
        <v>266</v>
      </c>
      <c r="AC70">
        <v>93700</v>
      </c>
      <c r="AD70">
        <v>15035000</v>
      </c>
      <c r="AE70" s="101">
        <v>160</v>
      </c>
    </row>
    <row r="71" spans="1:31" x14ac:dyDescent="0.3">
      <c r="A71" t="s">
        <v>250</v>
      </c>
      <c r="B71">
        <v>2014</v>
      </c>
      <c r="C71" t="s">
        <v>249</v>
      </c>
      <c r="E71" t="s">
        <v>248</v>
      </c>
      <c r="F71" t="s">
        <v>247</v>
      </c>
      <c r="G71">
        <v>19</v>
      </c>
      <c r="H71" t="s">
        <v>334</v>
      </c>
      <c r="I71">
        <v>60</v>
      </c>
      <c r="J71" t="s">
        <v>335</v>
      </c>
      <c r="K71">
        <v>139</v>
      </c>
      <c r="M71" s="16" t="s">
        <v>169</v>
      </c>
      <c r="N71">
        <v>0</v>
      </c>
      <c r="P71" t="s">
        <v>244</v>
      </c>
      <c r="T71">
        <v>181.5</v>
      </c>
      <c r="Z71">
        <v>188.1</v>
      </c>
      <c r="AB71" t="s">
        <v>335</v>
      </c>
      <c r="AC71">
        <v>91000</v>
      </c>
      <c r="AD71">
        <v>16515000</v>
      </c>
      <c r="AE71" s="101">
        <v>185</v>
      </c>
    </row>
    <row r="72" spans="1:31" x14ac:dyDescent="0.3">
      <c r="A72" t="s">
        <v>250</v>
      </c>
      <c r="B72">
        <v>2014</v>
      </c>
      <c r="C72" t="s">
        <v>249</v>
      </c>
      <c r="E72" t="s">
        <v>248</v>
      </c>
      <c r="F72" t="s">
        <v>247</v>
      </c>
      <c r="G72">
        <v>19</v>
      </c>
      <c r="H72" t="s">
        <v>297</v>
      </c>
      <c r="I72">
        <v>10</v>
      </c>
      <c r="J72" t="s">
        <v>302</v>
      </c>
      <c r="K72">
        <v>141</v>
      </c>
      <c r="M72" s="16" t="s">
        <v>171</v>
      </c>
      <c r="N72">
        <v>0</v>
      </c>
      <c r="P72" t="s">
        <v>244</v>
      </c>
      <c r="T72">
        <v>173.4</v>
      </c>
      <c r="Z72">
        <v>180.3</v>
      </c>
      <c r="AB72" t="s">
        <v>302</v>
      </c>
      <c r="AC72">
        <v>169000</v>
      </c>
      <c r="AD72">
        <v>29298000</v>
      </c>
      <c r="AE72" s="101">
        <v>169</v>
      </c>
    </row>
    <row r="73" spans="1:31" x14ac:dyDescent="0.3">
      <c r="A73" t="s">
        <v>250</v>
      </c>
      <c r="B73">
        <v>2014</v>
      </c>
      <c r="C73" t="s">
        <v>249</v>
      </c>
      <c r="E73" t="s">
        <v>248</v>
      </c>
      <c r="F73" t="s">
        <v>247</v>
      </c>
      <c r="G73">
        <v>19</v>
      </c>
      <c r="H73" t="s">
        <v>297</v>
      </c>
      <c r="I73">
        <v>10</v>
      </c>
      <c r="J73" t="s">
        <v>301</v>
      </c>
      <c r="K73">
        <v>143</v>
      </c>
      <c r="M73" s="16" t="s">
        <v>173</v>
      </c>
      <c r="N73">
        <v>0</v>
      </c>
      <c r="P73" t="s">
        <v>244</v>
      </c>
      <c r="T73">
        <v>165.2</v>
      </c>
      <c r="Z73">
        <v>175.4</v>
      </c>
      <c r="AB73" t="s">
        <v>301</v>
      </c>
      <c r="AC73">
        <v>131500</v>
      </c>
      <c r="AD73">
        <v>21730000</v>
      </c>
      <c r="AE73" s="101">
        <v>166</v>
      </c>
    </row>
    <row r="74" spans="1:31" x14ac:dyDescent="0.3">
      <c r="A74" t="s">
        <v>250</v>
      </c>
      <c r="B74">
        <v>2014</v>
      </c>
      <c r="C74" t="s">
        <v>249</v>
      </c>
      <c r="E74" t="s">
        <v>248</v>
      </c>
      <c r="F74" t="s">
        <v>247</v>
      </c>
      <c r="G74">
        <v>19</v>
      </c>
      <c r="H74" t="s">
        <v>263</v>
      </c>
      <c r="I74">
        <v>70</v>
      </c>
      <c r="J74" t="s">
        <v>265</v>
      </c>
      <c r="K74">
        <v>145</v>
      </c>
      <c r="M74" s="16" t="s">
        <v>175</v>
      </c>
      <c r="N74">
        <v>0</v>
      </c>
      <c r="P74" t="s">
        <v>244</v>
      </c>
      <c r="T74">
        <v>180.1</v>
      </c>
      <c r="Z74">
        <v>182.4</v>
      </c>
      <c r="AB74" t="s">
        <v>265</v>
      </c>
      <c r="AC74">
        <v>113000</v>
      </c>
      <c r="AD74">
        <v>20354000</v>
      </c>
      <c r="AE74" s="101">
        <v>182</v>
      </c>
    </row>
    <row r="75" spans="1:31" x14ac:dyDescent="0.3">
      <c r="A75" t="s">
        <v>250</v>
      </c>
      <c r="B75">
        <v>2014</v>
      </c>
      <c r="C75" t="s">
        <v>249</v>
      </c>
      <c r="E75" t="s">
        <v>248</v>
      </c>
      <c r="F75" t="s">
        <v>247</v>
      </c>
      <c r="G75">
        <v>19</v>
      </c>
      <c r="H75" t="s">
        <v>297</v>
      </c>
      <c r="I75">
        <v>10</v>
      </c>
      <c r="J75" t="s">
        <v>300</v>
      </c>
      <c r="K75">
        <v>147</v>
      </c>
      <c r="M75" s="16" t="s">
        <v>177</v>
      </c>
      <c r="N75">
        <v>0</v>
      </c>
      <c r="P75" t="s">
        <v>244</v>
      </c>
      <c r="T75">
        <v>161.9</v>
      </c>
      <c r="Z75">
        <v>164.6</v>
      </c>
      <c r="AB75" t="s">
        <v>300</v>
      </c>
      <c r="AC75">
        <v>190500</v>
      </c>
      <c r="AD75">
        <v>30841000</v>
      </c>
      <c r="AE75" s="101">
        <v>162</v>
      </c>
    </row>
    <row r="76" spans="1:31" x14ac:dyDescent="0.3">
      <c r="A76" t="s">
        <v>250</v>
      </c>
      <c r="B76">
        <v>2014</v>
      </c>
      <c r="C76" t="s">
        <v>249</v>
      </c>
      <c r="E76" t="s">
        <v>248</v>
      </c>
      <c r="F76" t="s">
        <v>247</v>
      </c>
      <c r="G76">
        <v>19</v>
      </c>
      <c r="H76" t="s">
        <v>297</v>
      </c>
      <c r="I76">
        <v>10</v>
      </c>
      <c r="J76" t="s">
        <v>299</v>
      </c>
      <c r="K76">
        <v>149</v>
      </c>
      <c r="M76" s="16" t="s">
        <v>179</v>
      </c>
      <c r="N76">
        <v>0</v>
      </c>
      <c r="P76" t="s">
        <v>244</v>
      </c>
      <c r="T76">
        <v>174.8</v>
      </c>
      <c r="Z76">
        <v>187.3</v>
      </c>
      <c r="AB76" t="s">
        <v>299</v>
      </c>
      <c r="AC76">
        <v>232000</v>
      </c>
      <c r="AD76">
        <v>40546000</v>
      </c>
      <c r="AE76" s="101">
        <v>173</v>
      </c>
    </row>
    <row r="77" spans="1:31" x14ac:dyDescent="0.3">
      <c r="A77" t="s">
        <v>250</v>
      </c>
      <c r="B77">
        <v>2014</v>
      </c>
      <c r="C77" t="s">
        <v>249</v>
      </c>
      <c r="E77" t="s">
        <v>248</v>
      </c>
      <c r="F77" t="s">
        <v>247</v>
      </c>
      <c r="G77">
        <v>19</v>
      </c>
      <c r="H77" t="s">
        <v>297</v>
      </c>
      <c r="I77">
        <v>10</v>
      </c>
      <c r="J77" t="s">
        <v>298</v>
      </c>
      <c r="K77">
        <v>151</v>
      </c>
      <c r="M77" s="16" t="s">
        <v>181</v>
      </c>
      <c r="N77">
        <v>0</v>
      </c>
      <c r="P77" t="s">
        <v>244</v>
      </c>
      <c r="T77">
        <v>173.3</v>
      </c>
      <c r="Z77">
        <v>174.8</v>
      </c>
      <c r="AB77" t="s">
        <v>298</v>
      </c>
      <c r="AC77">
        <v>184500</v>
      </c>
      <c r="AD77">
        <v>31965000</v>
      </c>
      <c r="AE77" s="101">
        <v>173</v>
      </c>
    </row>
    <row r="78" spans="1:31" x14ac:dyDescent="0.3">
      <c r="A78" t="s">
        <v>250</v>
      </c>
      <c r="B78">
        <v>2014</v>
      </c>
      <c r="C78" t="s">
        <v>249</v>
      </c>
      <c r="E78" t="s">
        <v>248</v>
      </c>
      <c r="F78" t="s">
        <v>247</v>
      </c>
      <c r="G78">
        <v>19</v>
      </c>
      <c r="H78" t="s">
        <v>344</v>
      </c>
      <c r="I78">
        <v>50</v>
      </c>
      <c r="J78" t="s">
        <v>348</v>
      </c>
      <c r="K78">
        <v>153</v>
      </c>
      <c r="M78" s="16" t="s">
        <v>183</v>
      </c>
      <c r="N78">
        <v>0</v>
      </c>
      <c r="P78" t="s">
        <v>244</v>
      </c>
      <c r="T78">
        <v>178.3</v>
      </c>
      <c r="Z78">
        <v>181.4</v>
      </c>
      <c r="AB78" t="s">
        <v>348</v>
      </c>
      <c r="AC78">
        <v>83500</v>
      </c>
      <c r="AD78">
        <v>14889000</v>
      </c>
      <c r="AE78" s="101">
        <v>180</v>
      </c>
    </row>
    <row r="79" spans="1:31" x14ac:dyDescent="0.3">
      <c r="A79" t="s">
        <v>250</v>
      </c>
      <c r="B79">
        <v>2014</v>
      </c>
      <c r="C79" t="s">
        <v>249</v>
      </c>
      <c r="E79" t="s">
        <v>248</v>
      </c>
      <c r="F79" t="s">
        <v>247</v>
      </c>
      <c r="G79">
        <v>19</v>
      </c>
      <c r="H79" t="s">
        <v>263</v>
      </c>
      <c r="I79">
        <v>70</v>
      </c>
      <c r="J79" t="s">
        <v>264</v>
      </c>
      <c r="K79">
        <v>155</v>
      </c>
      <c r="M79" s="16" t="s">
        <v>185</v>
      </c>
      <c r="N79">
        <v>0</v>
      </c>
      <c r="P79" t="s">
        <v>244</v>
      </c>
      <c r="T79">
        <v>163.80000000000001</v>
      </c>
      <c r="Z79">
        <v>169.1</v>
      </c>
      <c r="AB79" t="s">
        <v>264</v>
      </c>
      <c r="AC79">
        <v>241000</v>
      </c>
      <c r="AD79">
        <v>39483000</v>
      </c>
      <c r="AE79" s="101">
        <v>146</v>
      </c>
    </row>
    <row r="80" spans="1:31" s="25" customFormat="1" x14ac:dyDescent="0.3">
      <c r="A80" s="25" t="s">
        <v>250</v>
      </c>
      <c r="B80" s="25">
        <v>2014</v>
      </c>
      <c r="C80" s="25" t="s">
        <v>249</v>
      </c>
      <c r="E80" s="25" t="s">
        <v>248</v>
      </c>
      <c r="F80" s="25" t="s">
        <v>247</v>
      </c>
      <c r="G80" s="25">
        <v>19</v>
      </c>
      <c r="H80" s="25" t="s">
        <v>263</v>
      </c>
      <c r="I80" s="25">
        <v>70</v>
      </c>
      <c r="J80" s="25" t="s">
        <v>264</v>
      </c>
      <c r="K80" s="25">
        <v>155</v>
      </c>
      <c r="M80" s="16" t="s">
        <v>187</v>
      </c>
      <c r="N80" s="25">
        <v>0</v>
      </c>
      <c r="P80" s="25" t="s">
        <v>244</v>
      </c>
      <c r="T80" s="25">
        <f>+T79</f>
        <v>163.80000000000001</v>
      </c>
      <c r="V80"/>
      <c r="Z80" s="25">
        <v>169.1</v>
      </c>
      <c r="AB80" t="str">
        <f>+AB79</f>
        <v>POTTAWATTAMIE</v>
      </c>
      <c r="AC80">
        <f t="shared" ref="AC80:AD80" si="0">+AC79</f>
        <v>241000</v>
      </c>
      <c r="AD80">
        <f t="shared" si="0"/>
        <v>39483000</v>
      </c>
      <c r="AE80" s="101">
        <v>146</v>
      </c>
    </row>
    <row r="81" spans="1:31" s="95" customFormat="1" x14ac:dyDescent="0.3">
      <c r="A81" s="95" t="s">
        <v>250</v>
      </c>
      <c r="B81" s="95">
        <v>2014</v>
      </c>
      <c r="C81" s="95" t="s">
        <v>249</v>
      </c>
      <c r="E81" s="95" t="s">
        <v>248</v>
      </c>
      <c r="F81" s="95" t="s">
        <v>247</v>
      </c>
      <c r="G81" s="95">
        <v>19</v>
      </c>
      <c r="H81" s="95" t="s">
        <v>344</v>
      </c>
      <c r="I81" s="95">
        <v>50</v>
      </c>
      <c r="J81" s="95" t="s">
        <v>347</v>
      </c>
      <c r="K81" s="95">
        <v>157</v>
      </c>
      <c r="M81" s="96" t="s">
        <v>189</v>
      </c>
      <c r="N81" s="95">
        <v>0</v>
      </c>
      <c r="P81" s="95" t="s">
        <v>244</v>
      </c>
      <c r="T81" s="95">
        <v>185.9</v>
      </c>
      <c r="Z81" s="95">
        <v>188.4</v>
      </c>
      <c r="AB81" s="95" t="s">
        <v>347</v>
      </c>
      <c r="AC81" s="95">
        <v>141000</v>
      </c>
      <c r="AD81" s="95">
        <v>26211000</v>
      </c>
      <c r="AE81" s="101">
        <v>187</v>
      </c>
    </row>
    <row r="82" spans="1:31" x14ac:dyDescent="0.3">
      <c r="A82" t="s">
        <v>250</v>
      </c>
      <c r="B82">
        <v>2014</v>
      </c>
      <c r="C82" t="s">
        <v>249</v>
      </c>
      <c r="E82" t="s">
        <v>248</v>
      </c>
      <c r="F82" t="s">
        <v>247</v>
      </c>
      <c r="G82">
        <v>19</v>
      </c>
      <c r="H82" t="s">
        <v>285</v>
      </c>
      <c r="I82">
        <v>80</v>
      </c>
      <c r="J82" t="s">
        <v>288</v>
      </c>
      <c r="K82">
        <v>159</v>
      </c>
      <c r="M82" s="16" t="s">
        <v>191</v>
      </c>
      <c r="N82">
        <v>0</v>
      </c>
      <c r="P82" t="s">
        <v>244</v>
      </c>
      <c r="T82">
        <v>159.69999999999999</v>
      </c>
      <c r="Z82">
        <v>166.4</v>
      </c>
      <c r="AB82" t="s">
        <v>288</v>
      </c>
      <c r="AC82">
        <v>59900</v>
      </c>
      <c r="AD82">
        <v>9566000</v>
      </c>
      <c r="AE82" s="101">
        <v>166</v>
      </c>
    </row>
    <row r="83" spans="1:31" x14ac:dyDescent="0.3">
      <c r="A83" t="s">
        <v>250</v>
      </c>
      <c r="B83">
        <v>2014</v>
      </c>
      <c r="C83" t="s">
        <v>249</v>
      </c>
      <c r="E83" t="s">
        <v>248</v>
      </c>
      <c r="F83" t="s">
        <v>247</v>
      </c>
      <c r="G83">
        <v>19</v>
      </c>
      <c r="H83" t="s">
        <v>246</v>
      </c>
      <c r="I83">
        <v>40</v>
      </c>
      <c r="J83" t="s">
        <v>252</v>
      </c>
      <c r="K83">
        <v>161</v>
      </c>
      <c r="M83" s="16" t="s">
        <v>193</v>
      </c>
      <c r="N83">
        <v>0</v>
      </c>
      <c r="P83" t="s">
        <v>244</v>
      </c>
      <c r="T83">
        <v>175.6</v>
      </c>
      <c r="Z83">
        <v>179.8</v>
      </c>
      <c r="AB83" t="s">
        <v>252</v>
      </c>
      <c r="AC83">
        <v>167500</v>
      </c>
      <c r="AD83">
        <v>29408000</v>
      </c>
      <c r="AE83" s="101">
        <v>176</v>
      </c>
    </row>
    <row r="84" spans="1:31" x14ac:dyDescent="0.3">
      <c r="A84" t="s">
        <v>250</v>
      </c>
      <c r="B84">
        <v>2014</v>
      </c>
      <c r="C84" t="s">
        <v>249</v>
      </c>
      <c r="E84" t="s">
        <v>248</v>
      </c>
      <c r="F84" t="s">
        <v>247</v>
      </c>
      <c r="G84">
        <v>19</v>
      </c>
      <c r="H84" t="s">
        <v>334</v>
      </c>
      <c r="I84">
        <v>60</v>
      </c>
      <c r="J84" t="s">
        <v>333</v>
      </c>
      <c r="K84">
        <v>163</v>
      </c>
      <c r="M84" s="16" t="s">
        <v>195</v>
      </c>
      <c r="N84">
        <v>0</v>
      </c>
      <c r="P84" t="s">
        <v>244</v>
      </c>
      <c r="T84">
        <v>190.4</v>
      </c>
      <c r="Z84">
        <v>194.5</v>
      </c>
      <c r="AB84" t="s">
        <v>333</v>
      </c>
      <c r="AC84">
        <v>108000</v>
      </c>
      <c r="AD84">
        <v>20560000</v>
      </c>
      <c r="AE84" s="101">
        <v>192</v>
      </c>
    </row>
    <row r="85" spans="1:31" x14ac:dyDescent="0.3">
      <c r="A85" t="s">
        <v>250</v>
      </c>
      <c r="B85">
        <v>2014</v>
      </c>
      <c r="C85" t="s">
        <v>249</v>
      </c>
      <c r="E85" t="s">
        <v>248</v>
      </c>
      <c r="F85" t="s">
        <v>247</v>
      </c>
      <c r="G85">
        <v>19</v>
      </c>
      <c r="H85" t="s">
        <v>246</v>
      </c>
      <c r="I85">
        <v>40</v>
      </c>
      <c r="J85" t="s">
        <v>251</v>
      </c>
      <c r="K85">
        <v>165</v>
      </c>
      <c r="M85" s="16" t="s">
        <v>197</v>
      </c>
      <c r="N85">
        <v>0</v>
      </c>
      <c r="P85" t="s">
        <v>244</v>
      </c>
      <c r="T85">
        <v>182.5</v>
      </c>
      <c r="Z85">
        <v>185.2</v>
      </c>
      <c r="AB85" t="s">
        <v>251</v>
      </c>
      <c r="AC85">
        <v>182000</v>
      </c>
      <c r="AD85">
        <v>33213000</v>
      </c>
      <c r="AE85" s="101">
        <v>181</v>
      </c>
    </row>
    <row r="86" spans="1:31" x14ac:dyDescent="0.3">
      <c r="A86" t="s">
        <v>250</v>
      </c>
      <c r="B86">
        <v>2014</v>
      </c>
      <c r="C86" t="s">
        <v>249</v>
      </c>
      <c r="E86" t="s">
        <v>248</v>
      </c>
      <c r="F86" t="s">
        <v>247</v>
      </c>
      <c r="G86">
        <v>19</v>
      </c>
      <c r="H86" t="s">
        <v>297</v>
      </c>
      <c r="I86">
        <v>10</v>
      </c>
      <c r="J86" t="s">
        <v>296</v>
      </c>
      <c r="K86">
        <v>167</v>
      </c>
      <c r="M86" s="16" t="s">
        <v>199</v>
      </c>
      <c r="N86">
        <v>0</v>
      </c>
      <c r="P86" t="s">
        <v>244</v>
      </c>
      <c r="T86">
        <v>157.69999999999999</v>
      </c>
      <c r="Z86">
        <v>187.4</v>
      </c>
      <c r="AB86" t="s">
        <v>296</v>
      </c>
      <c r="AC86">
        <v>256000</v>
      </c>
      <c r="AD86">
        <v>40377000</v>
      </c>
      <c r="AE86" s="101">
        <v>149</v>
      </c>
    </row>
    <row r="87" spans="1:31" x14ac:dyDescent="0.3">
      <c r="A87" t="s">
        <v>250</v>
      </c>
      <c r="B87">
        <v>2014</v>
      </c>
      <c r="C87" t="s">
        <v>249</v>
      </c>
      <c r="E87" t="s">
        <v>248</v>
      </c>
      <c r="F87" t="s">
        <v>247</v>
      </c>
      <c r="G87">
        <v>19</v>
      </c>
      <c r="H87" t="s">
        <v>344</v>
      </c>
      <c r="I87">
        <v>50</v>
      </c>
      <c r="J87" t="s">
        <v>346</v>
      </c>
      <c r="K87">
        <v>169</v>
      </c>
      <c r="M87" s="16" t="s">
        <v>201</v>
      </c>
      <c r="N87">
        <v>0</v>
      </c>
      <c r="P87" t="s">
        <v>244</v>
      </c>
      <c r="T87">
        <v>165.2</v>
      </c>
      <c r="Z87">
        <v>169.9</v>
      </c>
      <c r="AB87" t="s">
        <v>346</v>
      </c>
      <c r="AC87">
        <v>163000</v>
      </c>
      <c r="AD87">
        <v>26923000</v>
      </c>
      <c r="AE87" s="101">
        <v>168</v>
      </c>
    </row>
    <row r="88" spans="1:31" x14ac:dyDescent="0.3">
      <c r="A88" t="s">
        <v>250</v>
      </c>
      <c r="B88">
        <v>2014</v>
      </c>
      <c r="C88" t="s">
        <v>249</v>
      </c>
      <c r="E88" t="s">
        <v>248</v>
      </c>
      <c r="F88" t="s">
        <v>247</v>
      </c>
      <c r="G88">
        <v>19</v>
      </c>
      <c r="H88" t="s">
        <v>344</v>
      </c>
      <c r="I88">
        <v>50</v>
      </c>
      <c r="J88" t="s">
        <v>345</v>
      </c>
      <c r="K88">
        <v>171</v>
      </c>
      <c r="M88" s="16" t="s">
        <v>203</v>
      </c>
      <c r="N88">
        <v>0</v>
      </c>
      <c r="P88" t="s">
        <v>244</v>
      </c>
      <c r="T88">
        <v>179.8</v>
      </c>
      <c r="Z88">
        <v>182.7</v>
      </c>
      <c r="AB88" t="s">
        <v>345</v>
      </c>
      <c r="AC88">
        <v>164000</v>
      </c>
      <c r="AD88">
        <v>29485000</v>
      </c>
      <c r="AE88" s="101">
        <v>181</v>
      </c>
    </row>
    <row r="89" spans="1:31" x14ac:dyDescent="0.3">
      <c r="A89" t="s">
        <v>250</v>
      </c>
      <c r="B89">
        <v>2014</v>
      </c>
      <c r="C89" t="s">
        <v>249</v>
      </c>
      <c r="E89" t="s">
        <v>248</v>
      </c>
      <c r="F89" t="s">
        <v>247</v>
      </c>
      <c r="G89">
        <v>19</v>
      </c>
      <c r="H89" t="s">
        <v>263</v>
      </c>
      <c r="I89">
        <v>70</v>
      </c>
      <c r="J89" t="s">
        <v>262</v>
      </c>
      <c r="K89">
        <v>173</v>
      </c>
      <c r="M89" s="16" t="s">
        <v>205</v>
      </c>
      <c r="N89">
        <v>0</v>
      </c>
      <c r="P89" t="s">
        <v>244</v>
      </c>
      <c r="T89">
        <v>176.4</v>
      </c>
      <c r="Z89">
        <v>178.8</v>
      </c>
      <c r="AB89" t="s">
        <v>262</v>
      </c>
      <c r="AC89">
        <v>89800</v>
      </c>
      <c r="AD89">
        <v>15841000</v>
      </c>
      <c r="AE89" s="101">
        <v>179</v>
      </c>
    </row>
    <row r="90" spans="1:31" x14ac:dyDescent="0.3">
      <c r="A90" t="s">
        <v>250</v>
      </c>
      <c r="B90">
        <v>2014</v>
      </c>
      <c r="C90" t="s">
        <v>249</v>
      </c>
      <c r="E90" t="s">
        <v>248</v>
      </c>
      <c r="F90" t="s">
        <v>247</v>
      </c>
      <c r="G90">
        <v>19</v>
      </c>
      <c r="H90" t="s">
        <v>285</v>
      </c>
      <c r="I90">
        <v>80</v>
      </c>
      <c r="J90" t="s">
        <v>287</v>
      </c>
      <c r="K90">
        <v>175</v>
      </c>
      <c r="M90" s="16" t="s">
        <v>207</v>
      </c>
      <c r="N90">
        <v>0</v>
      </c>
      <c r="P90" t="s">
        <v>244</v>
      </c>
      <c r="T90">
        <v>168.6</v>
      </c>
      <c r="Z90">
        <v>176.1</v>
      </c>
      <c r="AB90" t="s">
        <v>287</v>
      </c>
      <c r="AC90">
        <v>53900</v>
      </c>
      <c r="AD90">
        <v>9088000</v>
      </c>
      <c r="AE90" s="101">
        <v>174</v>
      </c>
    </row>
    <row r="91" spans="1:31" x14ac:dyDescent="0.3">
      <c r="A91" t="s">
        <v>250</v>
      </c>
      <c r="B91">
        <v>2014</v>
      </c>
      <c r="C91" t="s">
        <v>249</v>
      </c>
      <c r="E91" t="s">
        <v>248</v>
      </c>
      <c r="F91" t="s">
        <v>247</v>
      </c>
      <c r="G91">
        <v>19</v>
      </c>
      <c r="H91" t="s">
        <v>273</v>
      </c>
      <c r="I91">
        <v>90</v>
      </c>
      <c r="J91" t="s">
        <v>275</v>
      </c>
      <c r="K91">
        <v>177</v>
      </c>
      <c r="M91" s="16" t="s">
        <v>209</v>
      </c>
      <c r="N91">
        <v>0</v>
      </c>
      <c r="P91" t="s">
        <v>244</v>
      </c>
      <c r="T91">
        <v>187.8</v>
      </c>
      <c r="Z91">
        <v>192.2</v>
      </c>
      <c r="AB91" t="s">
        <v>275</v>
      </c>
      <c r="AC91">
        <v>53000</v>
      </c>
      <c r="AD91">
        <v>9956000</v>
      </c>
      <c r="AE91" s="101">
        <v>192</v>
      </c>
    </row>
    <row r="92" spans="1:31" x14ac:dyDescent="0.3">
      <c r="A92" t="s">
        <v>250</v>
      </c>
      <c r="B92">
        <v>2014</v>
      </c>
      <c r="C92" t="s">
        <v>249</v>
      </c>
      <c r="E92" t="s">
        <v>248</v>
      </c>
      <c r="F92" t="s">
        <v>247</v>
      </c>
      <c r="G92">
        <v>19</v>
      </c>
      <c r="H92" t="s">
        <v>273</v>
      </c>
      <c r="I92">
        <v>90</v>
      </c>
      <c r="J92" t="s">
        <v>274</v>
      </c>
      <c r="K92">
        <v>179</v>
      </c>
      <c r="M92" s="16" t="s">
        <v>211</v>
      </c>
      <c r="N92">
        <v>0</v>
      </c>
      <c r="P92" t="s">
        <v>244</v>
      </c>
      <c r="T92">
        <v>188.8</v>
      </c>
      <c r="Z92">
        <v>195.2</v>
      </c>
      <c r="AB92" t="s">
        <v>274</v>
      </c>
      <c r="AC92">
        <v>60500</v>
      </c>
      <c r="AD92">
        <v>11422000</v>
      </c>
      <c r="AE92" s="101">
        <v>195</v>
      </c>
    </row>
    <row r="93" spans="1:31" x14ac:dyDescent="0.3">
      <c r="A93" t="s">
        <v>250</v>
      </c>
      <c r="B93">
        <v>2014</v>
      </c>
      <c r="C93" t="s">
        <v>249</v>
      </c>
      <c r="E93" t="s">
        <v>248</v>
      </c>
      <c r="F93" t="s">
        <v>247</v>
      </c>
      <c r="G93">
        <v>19</v>
      </c>
      <c r="H93" t="s">
        <v>285</v>
      </c>
      <c r="I93">
        <v>80</v>
      </c>
      <c r="J93" t="s">
        <v>286</v>
      </c>
      <c r="K93">
        <v>181</v>
      </c>
      <c r="M93" s="16" t="s">
        <v>213</v>
      </c>
      <c r="N93">
        <v>0</v>
      </c>
      <c r="P93" t="s">
        <v>244</v>
      </c>
      <c r="T93">
        <v>164.3</v>
      </c>
      <c r="Z93">
        <v>169.9</v>
      </c>
      <c r="AB93" t="s">
        <v>286</v>
      </c>
      <c r="AC93">
        <v>69000</v>
      </c>
      <c r="AD93">
        <v>11335000</v>
      </c>
      <c r="AE93" s="101">
        <v>169</v>
      </c>
    </row>
    <row r="94" spans="1:31" x14ac:dyDescent="0.3">
      <c r="A94" t="s">
        <v>250</v>
      </c>
      <c r="B94">
        <v>2014</v>
      </c>
      <c r="C94" t="s">
        <v>249</v>
      </c>
      <c r="E94" t="s">
        <v>248</v>
      </c>
      <c r="F94" t="s">
        <v>247</v>
      </c>
      <c r="G94">
        <v>19</v>
      </c>
      <c r="H94" t="s">
        <v>273</v>
      </c>
      <c r="I94">
        <v>90</v>
      </c>
      <c r="J94" t="s">
        <v>272</v>
      </c>
      <c r="K94">
        <v>183</v>
      </c>
      <c r="M94" s="16" t="s">
        <v>215</v>
      </c>
      <c r="N94">
        <v>0</v>
      </c>
      <c r="P94" t="s">
        <v>244</v>
      </c>
      <c r="T94">
        <v>184.9</v>
      </c>
      <c r="Z94">
        <v>191.3</v>
      </c>
      <c r="AB94" t="s">
        <v>272</v>
      </c>
      <c r="AC94">
        <v>120000</v>
      </c>
      <c r="AD94">
        <v>22192000</v>
      </c>
      <c r="AE94" s="101">
        <v>190</v>
      </c>
    </row>
    <row r="95" spans="1:31" x14ac:dyDescent="0.3">
      <c r="A95" t="s">
        <v>250</v>
      </c>
      <c r="B95">
        <v>2014</v>
      </c>
      <c r="C95" t="s">
        <v>249</v>
      </c>
      <c r="E95" t="s">
        <v>248</v>
      </c>
      <c r="F95" t="s">
        <v>247</v>
      </c>
      <c r="G95">
        <v>19</v>
      </c>
      <c r="H95" t="s">
        <v>285</v>
      </c>
      <c r="I95">
        <v>80</v>
      </c>
      <c r="J95" t="s">
        <v>284</v>
      </c>
      <c r="K95">
        <v>185</v>
      </c>
      <c r="M95" s="16" t="s">
        <v>217</v>
      </c>
      <c r="N95">
        <v>0</v>
      </c>
      <c r="P95" t="s">
        <v>244</v>
      </c>
      <c r="T95">
        <v>165.9</v>
      </c>
      <c r="Z95">
        <v>171.9</v>
      </c>
      <c r="AB95" t="s">
        <v>284</v>
      </c>
      <c r="AC95">
        <v>57600</v>
      </c>
      <c r="AD95">
        <v>9558000</v>
      </c>
      <c r="AE95" s="101">
        <v>171</v>
      </c>
    </row>
    <row r="96" spans="1:31" x14ac:dyDescent="0.3">
      <c r="A96" t="s">
        <v>250</v>
      </c>
      <c r="B96">
        <v>2014</v>
      </c>
      <c r="C96" t="s">
        <v>249</v>
      </c>
      <c r="E96" t="s">
        <v>248</v>
      </c>
      <c r="F96" t="s">
        <v>247</v>
      </c>
      <c r="G96">
        <v>19</v>
      </c>
      <c r="H96" t="s">
        <v>344</v>
      </c>
      <c r="I96">
        <v>50</v>
      </c>
      <c r="J96" t="s">
        <v>343</v>
      </c>
      <c r="K96">
        <v>187</v>
      </c>
      <c r="M96" s="16" t="s">
        <v>219</v>
      </c>
      <c r="N96">
        <v>0</v>
      </c>
      <c r="P96" t="s">
        <v>244</v>
      </c>
      <c r="T96">
        <v>187.8</v>
      </c>
      <c r="Z96">
        <v>190</v>
      </c>
      <c r="AB96" t="s">
        <v>343</v>
      </c>
      <c r="AC96">
        <v>216000</v>
      </c>
      <c r="AD96">
        <v>40558000</v>
      </c>
      <c r="AE96" s="101">
        <v>189</v>
      </c>
    </row>
    <row r="97" spans="1:31" x14ac:dyDescent="0.3">
      <c r="A97" t="s">
        <v>250</v>
      </c>
      <c r="B97">
        <v>2014</v>
      </c>
      <c r="C97" t="s">
        <v>249</v>
      </c>
      <c r="E97" t="s">
        <v>248</v>
      </c>
      <c r="F97" t="s">
        <v>247</v>
      </c>
      <c r="G97">
        <v>19</v>
      </c>
      <c r="H97" t="s">
        <v>322</v>
      </c>
      <c r="I97">
        <v>20</v>
      </c>
      <c r="J97" t="s">
        <v>324</v>
      </c>
      <c r="K97">
        <v>189</v>
      </c>
      <c r="M97" s="16" t="s">
        <v>221</v>
      </c>
      <c r="N97">
        <v>0</v>
      </c>
      <c r="P97" t="s">
        <v>244</v>
      </c>
      <c r="T97">
        <v>170.2</v>
      </c>
      <c r="Z97">
        <v>172.7</v>
      </c>
      <c r="AB97" t="s">
        <v>324</v>
      </c>
      <c r="AC97">
        <v>135500</v>
      </c>
      <c r="AD97">
        <v>23068000</v>
      </c>
      <c r="AE97" s="101">
        <v>172</v>
      </c>
    </row>
    <row r="98" spans="1:31" x14ac:dyDescent="0.3">
      <c r="A98" t="s">
        <v>250</v>
      </c>
      <c r="B98">
        <v>2014</v>
      </c>
      <c r="C98" t="s">
        <v>249</v>
      </c>
      <c r="E98" t="s">
        <v>248</v>
      </c>
      <c r="F98" t="s">
        <v>247</v>
      </c>
      <c r="G98">
        <v>19</v>
      </c>
      <c r="H98" t="s">
        <v>310</v>
      </c>
      <c r="I98">
        <v>30</v>
      </c>
      <c r="J98" t="s">
        <v>309</v>
      </c>
      <c r="K98">
        <v>191</v>
      </c>
      <c r="M98" s="16" t="s">
        <v>223</v>
      </c>
      <c r="N98">
        <v>0</v>
      </c>
      <c r="P98" t="s">
        <v>244</v>
      </c>
      <c r="T98">
        <v>157</v>
      </c>
      <c r="Z98">
        <v>174</v>
      </c>
      <c r="AB98" t="s">
        <v>309</v>
      </c>
      <c r="AC98">
        <v>166000</v>
      </c>
      <c r="AD98">
        <v>26064000</v>
      </c>
      <c r="AE98" s="101">
        <v>159</v>
      </c>
    </row>
    <row r="99" spans="1:31" x14ac:dyDescent="0.3">
      <c r="A99" t="s">
        <v>250</v>
      </c>
      <c r="B99">
        <v>2014</v>
      </c>
      <c r="C99" t="s">
        <v>249</v>
      </c>
      <c r="E99" t="s">
        <v>248</v>
      </c>
      <c r="F99" t="s">
        <v>247</v>
      </c>
      <c r="G99">
        <v>19</v>
      </c>
      <c r="H99" t="s">
        <v>246</v>
      </c>
      <c r="I99">
        <v>40</v>
      </c>
      <c r="J99" t="s">
        <v>245</v>
      </c>
      <c r="K99">
        <v>193</v>
      </c>
      <c r="M99" s="16" t="s">
        <v>225</v>
      </c>
      <c r="N99">
        <v>0</v>
      </c>
      <c r="P99" t="s">
        <v>244</v>
      </c>
      <c r="T99">
        <v>172.3</v>
      </c>
      <c r="Z99">
        <v>177.5</v>
      </c>
      <c r="AB99" t="s">
        <v>245</v>
      </c>
      <c r="AC99">
        <v>222500</v>
      </c>
      <c r="AD99">
        <v>38346000</v>
      </c>
      <c r="AE99" s="101">
        <v>169</v>
      </c>
    </row>
    <row r="100" spans="1:31" x14ac:dyDescent="0.3">
      <c r="A100" t="s">
        <v>250</v>
      </c>
      <c r="B100">
        <v>2014</v>
      </c>
      <c r="C100" t="s">
        <v>249</v>
      </c>
      <c r="E100" t="s">
        <v>248</v>
      </c>
      <c r="F100" t="s">
        <v>247</v>
      </c>
      <c r="G100">
        <v>19</v>
      </c>
      <c r="H100" t="s">
        <v>322</v>
      </c>
      <c r="I100">
        <v>20</v>
      </c>
      <c r="J100" t="s">
        <v>323</v>
      </c>
      <c r="K100">
        <v>195</v>
      </c>
      <c r="M100" s="16" t="s">
        <v>227</v>
      </c>
      <c r="N100">
        <v>0</v>
      </c>
      <c r="P100" t="s">
        <v>244</v>
      </c>
      <c r="T100">
        <v>175.3</v>
      </c>
      <c r="Z100">
        <v>181.5</v>
      </c>
      <c r="AB100" t="s">
        <v>323</v>
      </c>
      <c r="AC100">
        <v>126500</v>
      </c>
      <c r="AD100">
        <v>22180000</v>
      </c>
      <c r="AE100" s="101">
        <v>180</v>
      </c>
    </row>
    <row r="101" spans="1:31" x14ac:dyDescent="0.3">
      <c r="A101" t="s">
        <v>250</v>
      </c>
      <c r="B101">
        <v>2014</v>
      </c>
      <c r="C101" t="s">
        <v>249</v>
      </c>
      <c r="E101" t="s">
        <v>248</v>
      </c>
      <c r="F101" t="s">
        <v>247</v>
      </c>
      <c r="G101">
        <v>19</v>
      </c>
      <c r="H101" t="s">
        <v>322</v>
      </c>
      <c r="I101">
        <v>20</v>
      </c>
      <c r="J101" t="s">
        <v>321</v>
      </c>
      <c r="K101">
        <v>197</v>
      </c>
      <c r="M101" s="16" t="s">
        <v>229</v>
      </c>
      <c r="N101">
        <v>0</v>
      </c>
      <c r="P101" t="s">
        <v>244</v>
      </c>
      <c r="T101">
        <v>167.6</v>
      </c>
      <c r="Z101">
        <v>169.4</v>
      </c>
      <c r="AB101" t="s">
        <v>321</v>
      </c>
      <c r="AC101">
        <v>185500</v>
      </c>
      <c r="AD101">
        <v>31086000</v>
      </c>
      <c r="AE101" s="101">
        <v>169</v>
      </c>
    </row>
  </sheetData>
  <sortState ref="A2:U100">
    <sortCondition ref="K2:K10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101"/>
  <sheetViews>
    <sheetView topLeftCell="AA1" workbookViewId="0">
      <selection activeCell="AE1" sqref="AE1:AE1048576"/>
    </sheetView>
  </sheetViews>
  <sheetFormatPr defaultRowHeight="14.4" x14ac:dyDescent="0.3"/>
  <cols>
    <col min="23" max="23" width="9.6640625" bestFit="1" customWidth="1"/>
  </cols>
  <sheetData>
    <row r="1" spans="1:36" ht="28.2" thickBot="1" x14ac:dyDescent="0.35">
      <c r="A1" t="s">
        <v>374</v>
      </c>
      <c r="B1" t="s">
        <v>373</v>
      </c>
      <c r="C1" t="s">
        <v>372</v>
      </c>
      <c r="D1" t="s">
        <v>371</v>
      </c>
      <c r="E1" t="s">
        <v>370</v>
      </c>
      <c r="F1" t="s">
        <v>369</v>
      </c>
      <c r="G1" t="s">
        <v>368</v>
      </c>
      <c r="H1" t="s">
        <v>367</v>
      </c>
      <c r="I1" t="s">
        <v>366</v>
      </c>
      <c r="J1" t="s">
        <v>8</v>
      </c>
      <c r="K1" t="s">
        <v>365</v>
      </c>
      <c r="L1" t="s">
        <v>364</v>
      </c>
      <c r="M1" s="12" t="s">
        <v>16</v>
      </c>
      <c r="N1" t="s">
        <v>363</v>
      </c>
      <c r="O1" t="s">
        <v>362</v>
      </c>
      <c r="P1" t="s">
        <v>361</v>
      </c>
      <c r="Q1" t="s">
        <v>360</v>
      </c>
      <c r="R1" t="s">
        <v>359</v>
      </c>
      <c r="S1" t="s">
        <v>358</v>
      </c>
      <c r="T1" t="s">
        <v>357</v>
      </c>
      <c r="U1" t="s">
        <v>356</v>
      </c>
      <c r="W1" t="s">
        <v>377</v>
      </c>
      <c r="AB1" t="s">
        <v>401</v>
      </c>
      <c r="AE1" t="s">
        <v>410</v>
      </c>
      <c r="AJ1" t="s">
        <v>409</v>
      </c>
    </row>
    <row r="2" spans="1:36" x14ac:dyDescent="0.3">
      <c r="A2" t="s">
        <v>250</v>
      </c>
      <c r="B2">
        <v>2014</v>
      </c>
      <c r="C2" t="s">
        <v>249</v>
      </c>
      <c r="E2" t="s">
        <v>248</v>
      </c>
      <c r="F2" t="s">
        <v>247</v>
      </c>
      <c r="G2">
        <v>19</v>
      </c>
      <c r="H2" t="s">
        <v>263</v>
      </c>
      <c r="I2">
        <v>70</v>
      </c>
      <c r="J2" t="s">
        <v>271</v>
      </c>
      <c r="K2">
        <v>1</v>
      </c>
      <c r="M2" s="16" t="s">
        <v>28</v>
      </c>
      <c r="N2">
        <v>0</v>
      </c>
      <c r="P2" t="s">
        <v>376</v>
      </c>
      <c r="Q2" t="s">
        <v>375</v>
      </c>
      <c r="R2" t="s">
        <v>243</v>
      </c>
      <c r="S2" t="s">
        <v>242</v>
      </c>
      <c r="T2">
        <v>50.5</v>
      </c>
      <c r="W2" s="94"/>
      <c r="AB2" t="s">
        <v>271</v>
      </c>
      <c r="AE2" s="83">
        <v>49</v>
      </c>
      <c r="AF2" s="83">
        <f>+AE2-AJ2</f>
        <v>0</v>
      </c>
      <c r="AJ2" s="83">
        <v>49</v>
      </c>
    </row>
    <row r="3" spans="1:36" x14ac:dyDescent="0.3">
      <c r="A3" t="s">
        <v>250</v>
      </c>
      <c r="B3">
        <v>2014</v>
      </c>
      <c r="C3" t="s">
        <v>249</v>
      </c>
      <c r="E3" t="s">
        <v>248</v>
      </c>
      <c r="F3" t="s">
        <v>247</v>
      </c>
      <c r="G3">
        <v>19</v>
      </c>
      <c r="H3" t="s">
        <v>263</v>
      </c>
      <c r="I3">
        <v>70</v>
      </c>
      <c r="J3" t="s">
        <v>270</v>
      </c>
      <c r="K3">
        <v>3</v>
      </c>
      <c r="M3" s="16" t="s">
        <v>34</v>
      </c>
      <c r="N3">
        <v>0</v>
      </c>
      <c r="P3" t="s">
        <v>376</v>
      </c>
      <c r="Q3" t="s">
        <v>375</v>
      </c>
      <c r="R3" t="s">
        <v>243</v>
      </c>
      <c r="S3" t="s">
        <v>242</v>
      </c>
      <c r="T3">
        <v>48.1</v>
      </c>
      <c r="AB3" t="s">
        <v>270</v>
      </c>
      <c r="AE3" s="83">
        <v>48</v>
      </c>
      <c r="AF3" s="83">
        <f t="shared" ref="AF3:AF65" si="0">+AE3-AJ3</f>
        <v>0.10000000000000142</v>
      </c>
      <c r="AJ3" s="83">
        <v>47.9</v>
      </c>
    </row>
    <row r="4" spans="1:36" x14ac:dyDescent="0.3">
      <c r="A4" t="s">
        <v>250</v>
      </c>
      <c r="B4">
        <v>2014</v>
      </c>
      <c r="C4" t="s">
        <v>249</v>
      </c>
      <c r="E4" t="s">
        <v>248</v>
      </c>
      <c r="F4" t="s">
        <v>247</v>
      </c>
      <c r="G4">
        <v>19</v>
      </c>
      <c r="H4" t="s">
        <v>310</v>
      </c>
      <c r="I4">
        <v>30</v>
      </c>
      <c r="J4" t="s">
        <v>320</v>
      </c>
      <c r="K4">
        <v>5</v>
      </c>
      <c r="M4" s="16" t="s">
        <v>36</v>
      </c>
      <c r="N4">
        <v>0</v>
      </c>
      <c r="P4" t="s">
        <v>376</v>
      </c>
      <c r="Q4" t="s">
        <v>375</v>
      </c>
      <c r="R4" t="s">
        <v>243</v>
      </c>
      <c r="S4" t="s">
        <v>242</v>
      </c>
      <c r="T4">
        <v>51</v>
      </c>
      <c r="AB4" t="s">
        <v>320</v>
      </c>
      <c r="AE4" s="83">
        <v>51</v>
      </c>
      <c r="AF4" s="83">
        <f t="shared" si="0"/>
        <v>0.29999999999999716</v>
      </c>
      <c r="AJ4" s="83">
        <v>50.7</v>
      </c>
    </row>
    <row r="5" spans="1:36" x14ac:dyDescent="0.3">
      <c r="A5" t="s">
        <v>250</v>
      </c>
      <c r="B5">
        <v>2014</v>
      </c>
      <c r="C5" t="s">
        <v>249</v>
      </c>
      <c r="E5" t="s">
        <v>248</v>
      </c>
      <c r="F5" t="s">
        <v>247</v>
      </c>
      <c r="G5">
        <v>19</v>
      </c>
      <c r="H5" t="s">
        <v>285</v>
      </c>
      <c r="I5">
        <v>80</v>
      </c>
      <c r="J5" t="s">
        <v>295</v>
      </c>
      <c r="K5">
        <v>7</v>
      </c>
      <c r="M5" s="16" t="s">
        <v>38</v>
      </c>
      <c r="N5">
        <v>0</v>
      </c>
      <c r="P5" t="s">
        <v>376</v>
      </c>
      <c r="Q5" t="s">
        <v>375</v>
      </c>
      <c r="R5" t="s">
        <v>243</v>
      </c>
      <c r="S5" t="s">
        <v>242</v>
      </c>
      <c r="T5">
        <v>47.1</v>
      </c>
      <c r="AB5" t="s">
        <v>295</v>
      </c>
      <c r="AE5" s="83">
        <v>47</v>
      </c>
      <c r="AF5" s="83">
        <f t="shared" si="0"/>
        <v>0.10000000000000142</v>
      </c>
      <c r="AJ5" s="83">
        <v>46.9</v>
      </c>
    </row>
    <row r="6" spans="1:36" x14ac:dyDescent="0.3">
      <c r="A6" t="s">
        <v>250</v>
      </c>
      <c r="B6">
        <v>2014</v>
      </c>
      <c r="C6" t="s">
        <v>249</v>
      </c>
      <c r="E6" t="s">
        <v>248</v>
      </c>
      <c r="F6" t="s">
        <v>247</v>
      </c>
      <c r="G6">
        <v>19</v>
      </c>
      <c r="H6" t="s">
        <v>246</v>
      </c>
      <c r="I6">
        <v>40</v>
      </c>
      <c r="J6" t="s">
        <v>261</v>
      </c>
      <c r="K6">
        <v>9</v>
      </c>
      <c r="M6" s="16" t="s">
        <v>40</v>
      </c>
      <c r="N6">
        <v>0</v>
      </c>
      <c r="P6" t="s">
        <v>376</v>
      </c>
      <c r="Q6" t="s">
        <v>375</v>
      </c>
      <c r="R6" t="s">
        <v>243</v>
      </c>
      <c r="S6" t="s">
        <v>242</v>
      </c>
      <c r="T6">
        <v>55.7</v>
      </c>
      <c r="AB6" t="s">
        <v>261</v>
      </c>
      <c r="AE6" s="83">
        <v>55</v>
      </c>
      <c r="AF6" s="83">
        <f t="shared" si="0"/>
        <v>-0.39999999999999858</v>
      </c>
      <c r="AJ6" s="83">
        <v>55.4</v>
      </c>
    </row>
    <row r="7" spans="1:36" x14ac:dyDescent="0.3">
      <c r="A7" t="s">
        <v>250</v>
      </c>
      <c r="B7">
        <v>2014</v>
      </c>
      <c r="C7" t="s">
        <v>249</v>
      </c>
      <c r="E7" t="s">
        <v>248</v>
      </c>
      <c r="F7" t="s">
        <v>247</v>
      </c>
      <c r="G7">
        <v>19</v>
      </c>
      <c r="H7" t="s">
        <v>334</v>
      </c>
      <c r="I7">
        <v>60</v>
      </c>
      <c r="J7" t="s">
        <v>342</v>
      </c>
      <c r="K7">
        <v>11</v>
      </c>
      <c r="M7" s="16" t="s">
        <v>42</v>
      </c>
      <c r="N7">
        <v>0</v>
      </c>
      <c r="P7" t="s">
        <v>376</v>
      </c>
      <c r="Q7" t="s">
        <v>375</v>
      </c>
      <c r="R7" t="s">
        <v>243</v>
      </c>
      <c r="S7" t="s">
        <v>242</v>
      </c>
      <c r="T7">
        <v>53.3</v>
      </c>
      <c r="AB7" t="s">
        <v>342</v>
      </c>
      <c r="AE7" s="83">
        <v>53</v>
      </c>
      <c r="AF7" s="83">
        <f t="shared" si="0"/>
        <v>-0.10000000000000142</v>
      </c>
      <c r="AJ7" s="83">
        <v>53.1</v>
      </c>
    </row>
    <row r="8" spans="1:36" x14ac:dyDescent="0.3">
      <c r="A8" t="s">
        <v>250</v>
      </c>
      <c r="B8">
        <v>2014</v>
      </c>
      <c r="C8" t="s">
        <v>249</v>
      </c>
      <c r="E8" t="s">
        <v>248</v>
      </c>
      <c r="F8" t="s">
        <v>247</v>
      </c>
      <c r="G8">
        <v>19</v>
      </c>
      <c r="H8" t="s">
        <v>310</v>
      </c>
      <c r="I8">
        <v>30</v>
      </c>
      <c r="J8" t="s">
        <v>319</v>
      </c>
      <c r="K8">
        <v>13</v>
      </c>
      <c r="M8" s="16" t="s">
        <v>44</v>
      </c>
      <c r="N8">
        <v>0</v>
      </c>
      <c r="P8" t="s">
        <v>376</v>
      </c>
      <c r="Q8" t="s">
        <v>375</v>
      </c>
      <c r="R8" t="s">
        <v>243</v>
      </c>
      <c r="S8" t="s">
        <v>242</v>
      </c>
      <c r="T8">
        <v>49.7</v>
      </c>
      <c r="AB8" t="s">
        <v>319</v>
      </c>
      <c r="AE8" s="83">
        <v>49</v>
      </c>
      <c r="AF8" s="83">
        <f t="shared" si="0"/>
        <v>-0.20000000000000284</v>
      </c>
      <c r="AJ8" s="83">
        <v>49.2</v>
      </c>
    </row>
    <row r="9" spans="1:36" x14ac:dyDescent="0.3">
      <c r="A9" t="s">
        <v>250</v>
      </c>
      <c r="B9">
        <v>2014</v>
      </c>
      <c r="C9" t="s">
        <v>249</v>
      </c>
      <c r="E9" t="s">
        <v>248</v>
      </c>
      <c r="F9" t="s">
        <v>247</v>
      </c>
      <c r="G9">
        <v>19</v>
      </c>
      <c r="H9" t="s">
        <v>344</v>
      </c>
      <c r="I9">
        <v>50</v>
      </c>
      <c r="J9" t="s">
        <v>355</v>
      </c>
      <c r="K9">
        <v>15</v>
      </c>
      <c r="M9" s="16" t="s">
        <v>46</v>
      </c>
      <c r="N9">
        <v>0</v>
      </c>
      <c r="P9" t="s">
        <v>376</v>
      </c>
      <c r="Q9" t="s">
        <v>375</v>
      </c>
      <c r="R9" t="s">
        <v>243</v>
      </c>
      <c r="S9" t="s">
        <v>242</v>
      </c>
      <c r="T9">
        <v>50.7</v>
      </c>
      <c r="AB9" t="s">
        <v>355</v>
      </c>
      <c r="AE9" s="83">
        <v>50</v>
      </c>
      <c r="AF9" s="83">
        <f t="shared" si="0"/>
        <v>-0.29999999999999716</v>
      </c>
      <c r="AJ9" s="83">
        <v>50.3</v>
      </c>
    </row>
    <row r="10" spans="1:36" x14ac:dyDescent="0.3">
      <c r="A10" t="s">
        <v>250</v>
      </c>
      <c r="B10">
        <v>2014</v>
      </c>
      <c r="C10" t="s">
        <v>249</v>
      </c>
      <c r="E10" t="s">
        <v>248</v>
      </c>
      <c r="F10" t="s">
        <v>247</v>
      </c>
      <c r="G10">
        <v>19</v>
      </c>
      <c r="H10" t="s">
        <v>310</v>
      </c>
      <c r="I10">
        <v>30</v>
      </c>
      <c r="J10" t="s">
        <v>318</v>
      </c>
      <c r="K10">
        <v>17</v>
      </c>
      <c r="M10" s="16" t="s">
        <v>48</v>
      </c>
      <c r="N10">
        <v>0</v>
      </c>
      <c r="P10" t="s">
        <v>376</v>
      </c>
      <c r="Q10" t="s">
        <v>375</v>
      </c>
      <c r="R10" t="s">
        <v>243</v>
      </c>
      <c r="S10" t="s">
        <v>242</v>
      </c>
      <c r="T10">
        <v>48.6</v>
      </c>
      <c r="AB10" t="s">
        <v>318</v>
      </c>
      <c r="AE10" s="83">
        <v>48</v>
      </c>
      <c r="AF10" s="83">
        <f t="shared" si="0"/>
        <v>-0.39999999999999858</v>
      </c>
      <c r="AJ10" s="83">
        <v>48.4</v>
      </c>
    </row>
    <row r="11" spans="1:36" x14ac:dyDescent="0.3">
      <c r="A11" t="s">
        <v>250</v>
      </c>
      <c r="B11">
        <v>2014</v>
      </c>
      <c r="C11" t="s">
        <v>249</v>
      </c>
      <c r="E11" t="s">
        <v>248</v>
      </c>
      <c r="F11" t="s">
        <v>247</v>
      </c>
      <c r="G11">
        <v>19</v>
      </c>
      <c r="H11" t="s">
        <v>310</v>
      </c>
      <c r="I11">
        <v>30</v>
      </c>
      <c r="J11" t="s">
        <v>317</v>
      </c>
      <c r="K11">
        <v>19</v>
      </c>
      <c r="M11" s="16" t="s">
        <v>50</v>
      </c>
      <c r="N11">
        <v>0</v>
      </c>
      <c r="P11" t="s">
        <v>376</v>
      </c>
      <c r="Q11" t="s">
        <v>375</v>
      </c>
      <c r="R11" t="s">
        <v>243</v>
      </c>
      <c r="S11" t="s">
        <v>242</v>
      </c>
      <c r="T11">
        <v>50</v>
      </c>
      <c r="AB11" t="s">
        <v>317</v>
      </c>
      <c r="AE11" s="83">
        <v>50</v>
      </c>
      <c r="AF11" s="83">
        <f t="shared" si="0"/>
        <v>0.39999999999999858</v>
      </c>
      <c r="AJ11" s="83">
        <v>49.6</v>
      </c>
    </row>
    <row r="12" spans="1:36" x14ac:dyDescent="0.3">
      <c r="A12" t="s">
        <v>250</v>
      </c>
      <c r="B12">
        <v>2014</v>
      </c>
      <c r="C12" t="s">
        <v>249</v>
      </c>
      <c r="E12" t="s">
        <v>248</v>
      </c>
      <c r="F12" t="s">
        <v>247</v>
      </c>
      <c r="G12">
        <v>19</v>
      </c>
      <c r="H12" t="s">
        <v>297</v>
      </c>
      <c r="I12">
        <v>10</v>
      </c>
      <c r="J12" t="s">
        <v>308</v>
      </c>
      <c r="K12">
        <v>21</v>
      </c>
      <c r="M12" s="16" t="s">
        <v>52</v>
      </c>
      <c r="N12">
        <v>0</v>
      </c>
      <c r="P12" t="s">
        <v>376</v>
      </c>
      <c r="Q12" t="s">
        <v>375</v>
      </c>
      <c r="R12" t="s">
        <v>243</v>
      </c>
      <c r="S12" t="s">
        <v>242</v>
      </c>
      <c r="T12">
        <v>49.6</v>
      </c>
      <c r="AB12" t="s">
        <v>308</v>
      </c>
      <c r="AE12" s="83">
        <v>49</v>
      </c>
      <c r="AF12" s="83">
        <f t="shared" si="0"/>
        <v>-0.20000000000000284</v>
      </c>
      <c r="AJ12" s="83">
        <v>49.2</v>
      </c>
    </row>
    <row r="13" spans="1:36" x14ac:dyDescent="0.3">
      <c r="A13" t="s">
        <v>250</v>
      </c>
      <c r="B13">
        <v>2014</v>
      </c>
      <c r="C13" t="s">
        <v>249</v>
      </c>
      <c r="E13" t="s">
        <v>248</v>
      </c>
      <c r="F13" t="s">
        <v>247</v>
      </c>
      <c r="G13">
        <v>19</v>
      </c>
      <c r="H13" t="s">
        <v>322</v>
      </c>
      <c r="I13">
        <v>20</v>
      </c>
      <c r="J13" t="s">
        <v>332</v>
      </c>
      <c r="K13">
        <v>23</v>
      </c>
      <c r="M13" s="16" t="s">
        <v>54</v>
      </c>
      <c r="N13">
        <v>0</v>
      </c>
      <c r="P13" t="s">
        <v>376</v>
      </c>
      <c r="Q13" t="s">
        <v>375</v>
      </c>
      <c r="R13" t="s">
        <v>243</v>
      </c>
      <c r="S13" t="s">
        <v>242</v>
      </c>
      <c r="T13">
        <v>46.8</v>
      </c>
      <c r="AB13" t="s">
        <v>332</v>
      </c>
      <c r="AE13" s="83">
        <v>47</v>
      </c>
      <c r="AF13" s="83">
        <f t="shared" si="0"/>
        <v>0.39999999999999858</v>
      </c>
      <c r="AJ13" s="83">
        <v>46.6</v>
      </c>
    </row>
    <row r="14" spans="1:36" x14ac:dyDescent="0.3">
      <c r="A14" t="s">
        <v>250</v>
      </c>
      <c r="B14">
        <v>2014</v>
      </c>
      <c r="C14" t="s">
        <v>249</v>
      </c>
      <c r="E14" t="s">
        <v>248</v>
      </c>
      <c r="F14" t="s">
        <v>247</v>
      </c>
      <c r="G14">
        <v>19</v>
      </c>
      <c r="H14" t="s">
        <v>246</v>
      </c>
      <c r="I14">
        <v>40</v>
      </c>
      <c r="J14" t="s">
        <v>260</v>
      </c>
      <c r="K14">
        <v>25</v>
      </c>
      <c r="M14" s="16" t="s">
        <v>56</v>
      </c>
      <c r="N14">
        <v>0</v>
      </c>
      <c r="P14" t="s">
        <v>376</v>
      </c>
      <c r="Q14" t="s">
        <v>375</v>
      </c>
      <c r="R14" t="s">
        <v>243</v>
      </c>
      <c r="S14" t="s">
        <v>242</v>
      </c>
      <c r="T14">
        <v>51.6</v>
      </c>
      <c r="AB14" t="s">
        <v>260</v>
      </c>
      <c r="AE14" s="83">
        <v>51</v>
      </c>
      <c r="AF14" s="83">
        <f t="shared" si="0"/>
        <v>-0.29999999999999716</v>
      </c>
      <c r="AJ14" s="83">
        <v>51.3</v>
      </c>
    </row>
    <row r="15" spans="1:36" x14ac:dyDescent="0.3">
      <c r="A15" t="s">
        <v>250</v>
      </c>
      <c r="B15">
        <v>2014</v>
      </c>
      <c r="C15" t="s">
        <v>249</v>
      </c>
      <c r="E15" t="s">
        <v>248</v>
      </c>
      <c r="F15" t="s">
        <v>247</v>
      </c>
      <c r="G15">
        <v>19</v>
      </c>
      <c r="H15" t="s">
        <v>246</v>
      </c>
      <c r="I15">
        <v>40</v>
      </c>
      <c r="J15" t="s">
        <v>259</v>
      </c>
      <c r="K15">
        <v>27</v>
      </c>
      <c r="M15" s="16" t="s">
        <v>58</v>
      </c>
      <c r="N15">
        <v>0</v>
      </c>
      <c r="P15" t="s">
        <v>376</v>
      </c>
      <c r="Q15" t="s">
        <v>375</v>
      </c>
      <c r="R15" t="s">
        <v>243</v>
      </c>
      <c r="S15" t="s">
        <v>242</v>
      </c>
      <c r="T15">
        <v>56.5</v>
      </c>
      <c r="AB15" t="s">
        <v>259</v>
      </c>
      <c r="AE15" s="83">
        <v>56</v>
      </c>
      <c r="AF15" s="83">
        <f t="shared" si="0"/>
        <v>-0.20000000000000284</v>
      </c>
      <c r="AJ15" s="83">
        <v>56.2</v>
      </c>
    </row>
    <row r="16" spans="1:36" x14ac:dyDescent="0.3">
      <c r="A16" t="s">
        <v>250</v>
      </c>
      <c r="B16">
        <v>2014</v>
      </c>
      <c r="C16" t="s">
        <v>249</v>
      </c>
      <c r="E16" t="s">
        <v>248</v>
      </c>
      <c r="F16" t="s">
        <v>247</v>
      </c>
      <c r="G16">
        <v>19</v>
      </c>
      <c r="H16" t="s">
        <v>263</v>
      </c>
      <c r="I16">
        <v>70</v>
      </c>
      <c r="J16" t="s">
        <v>269</v>
      </c>
      <c r="K16">
        <v>29</v>
      </c>
      <c r="M16" s="16" t="s">
        <v>60</v>
      </c>
      <c r="N16">
        <v>0</v>
      </c>
      <c r="P16" t="s">
        <v>376</v>
      </c>
      <c r="Q16" t="s">
        <v>375</v>
      </c>
      <c r="R16" t="s">
        <v>243</v>
      </c>
      <c r="S16" t="s">
        <v>242</v>
      </c>
      <c r="T16">
        <v>54.4</v>
      </c>
      <c r="AB16" t="s">
        <v>269</v>
      </c>
      <c r="AE16" s="83">
        <v>54</v>
      </c>
      <c r="AF16" s="83">
        <f t="shared" si="0"/>
        <v>0</v>
      </c>
      <c r="AJ16" s="83">
        <v>54</v>
      </c>
    </row>
    <row r="17" spans="1:36" x14ac:dyDescent="0.3">
      <c r="A17" t="s">
        <v>250</v>
      </c>
      <c r="B17">
        <v>2014</v>
      </c>
      <c r="C17" t="s">
        <v>249</v>
      </c>
      <c r="E17" t="s">
        <v>248</v>
      </c>
      <c r="F17" t="s">
        <v>247</v>
      </c>
      <c r="G17">
        <v>19</v>
      </c>
      <c r="H17" t="s">
        <v>334</v>
      </c>
      <c r="I17">
        <v>60</v>
      </c>
      <c r="J17" t="s">
        <v>341</v>
      </c>
      <c r="K17">
        <v>31</v>
      </c>
      <c r="M17" s="16" t="s">
        <v>62</v>
      </c>
      <c r="N17">
        <v>0</v>
      </c>
      <c r="P17" t="s">
        <v>376</v>
      </c>
      <c r="Q17" t="s">
        <v>375</v>
      </c>
      <c r="R17" t="s">
        <v>243</v>
      </c>
      <c r="S17" t="s">
        <v>242</v>
      </c>
      <c r="T17">
        <v>56.4</v>
      </c>
      <c r="AB17" t="s">
        <v>341</v>
      </c>
      <c r="AE17" s="83">
        <v>56</v>
      </c>
      <c r="AF17" s="83">
        <f t="shared" si="0"/>
        <v>-0.10000000000000142</v>
      </c>
      <c r="AJ17" s="83">
        <v>56.1</v>
      </c>
    </row>
    <row r="18" spans="1:36" x14ac:dyDescent="0.3">
      <c r="A18" t="s">
        <v>250</v>
      </c>
      <c r="B18">
        <v>2014</v>
      </c>
      <c r="C18" t="s">
        <v>249</v>
      </c>
      <c r="E18" t="s">
        <v>248</v>
      </c>
      <c r="F18" t="s">
        <v>247</v>
      </c>
      <c r="G18">
        <v>19</v>
      </c>
      <c r="H18" t="s">
        <v>322</v>
      </c>
      <c r="I18">
        <v>20</v>
      </c>
      <c r="J18" t="s">
        <v>331</v>
      </c>
      <c r="K18">
        <v>33</v>
      </c>
      <c r="M18" s="16" t="s">
        <v>64</v>
      </c>
      <c r="N18">
        <v>0</v>
      </c>
      <c r="P18" t="s">
        <v>376</v>
      </c>
      <c r="Q18" t="s">
        <v>375</v>
      </c>
      <c r="R18" t="s">
        <v>243</v>
      </c>
      <c r="S18" t="s">
        <v>242</v>
      </c>
      <c r="T18">
        <v>50.8</v>
      </c>
      <c r="AB18" t="s">
        <v>331</v>
      </c>
      <c r="AE18" s="83">
        <v>51</v>
      </c>
      <c r="AF18" s="83">
        <f t="shared" si="0"/>
        <v>0.39999999999999858</v>
      </c>
      <c r="AJ18" s="83">
        <v>50.6</v>
      </c>
    </row>
    <row r="19" spans="1:36" x14ac:dyDescent="0.3">
      <c r="A19" t="s">
        <v>250</v>
      </c>
      <c r="B19">
        <v>2014</v>
      </c>
      <c r="C19" t="s">
        <v>249</v>
      </c>
      <c r="E19" t="s">
        <v>248</v>
      </c>
      <c r="F19" t="s">
        <v>247</v>
      </c>
      <c r="G19">
        <v>19</v>
      </c>
      <c r="H19" t="s">
        <v>297</v>
      </c>
      <c r="I19">
        <v>10</v>
      </c>
      <c r="J19" t="s">
        <v>307</v>
      </c>
      <c r="K19">
        <v>35</v>
      </c>
      <c r="M19" s="16" t="s">
        <v>66</v>
      </c>
      <c r="N19">
        <v>0</v>
      </c>
      <c r="P19" t="s">
        <v>376</v>
      </c>
      <c r="Q19" t="s">
        <v>375</v>
      </c>
      <c r="R19" t="s">
        <v>243</v>
      </c>
      <c r="S19" t="s">
        <v>242</v>
      </c>
      <c r="T19">
        <v>56.3</v>
      </c>
      <c r="AB19" t="s">
        <v>307</v>
      </c>
      <c r="AE19" s="83">
        <v>55</v>
      </c>
      <c r="AF19" s="83">
        <f t="shared" si="0"/>
        <v>-0.29999999999999716</v>
      </c>
      <c r="AJ19" s="83">
        <v>55.3</v>
      </c>
    </row>
    <row r="20" spans="1:36" x14ac:dyDescent="0.3">
      <c r="A20" t="s">
        <v>250</v>
      </c>
      <c r="B20">
        <v>2014</v>
      </c>
      <c r="C20" t="s">
        <v>249</v>
      </c>
      <c r="E20" t="s">
        <v>248</v>
      </c>
      <c r="F20" t="s">
        <v>247</v>
      </c>
      <c r="G20">
        <v>19</v>
      </c>
      <c r="H20" t="s">
        <v>310</v>
      </c>
      <c r="I20">
        <v>30</v>
      </c>
      <c r="J20" t="s">
        <v>316</v>
      </c>
      <c r="K20">
        <v>37</v>
      </c>
      <c r="M20" s="16" t="s">
        <v>68</v>
      </c>
      <c r="N20">
        <v>0</v>
      </c>
      <c r="P20" t="s">
        <v>376</v>
      </c>
      <c r="Q20" t="s">
        <v>375</v>
      </c>
      <c r="R20" t="s">
        <v>243</v>
      </c>
      <c r="S20" t="s">
        <v>242</v>
      </c>
      <c r="T20">
        <v>47</v>
      </c>
      <c r="AB20" t="s">
        <v>316</v>
      </c>
      <c r="AE20" s="83">
        <v>47</v>
      </c>
      <c r="AF20" s="83">
        <f t="shared" si="0"/>
        <v>0.20000000000000284</v>
      </c>
      <c r="AJ20" s="83">
        <v>46.8</v>
      </c>
    </row>
    <row r="21" spans="1:36" x14ac:dyDescent="0.3">
      <c r="A21" t="s">
        <v>250</v>
      </c>
      <c r="B21">
        <v>2014</v>
      </c>
      <c r="C21" t="s">
        <v>249</v>
      </c>
      <c r="E21" t="s">
        <v>248</v>
      </c>
      <c r="F21" t="s">
        <v>247</v>
      </c>
      <c r="G21">
        <v>19</v>
      </c>
      <c r="H21" t="s">
        <v>285</v>
      </c>
      <c r="I21">
        <v>80</v>
      </c>
      <c r="J21" t="s">
        <v>294</v>
      </c>
      <c r="K21">
        <v>39</v>
      </c>
      <c r="M21" s="16" t="s">
        <v>70</v>
      </c>
      <c r="N21">
        <v>0</v>
      </c>
      <c r="P21" t="s">
        <v>376</v>
      </c>
      <c r="Q21" t="s">
        <v>375</v>
      </c>
      <c r="R21" t="s">
        <v>243</v>
      </c>
      <c r="S21" t="s">
        <v>242</v>
      </c>
      <c r="T21">
        <v>43.9</v>
      </c>
      <c r="AB21" t="s">
        <v>294</v>
      </c>
      <c r="AE21" s="83">
        <v>44</v>
      </c>
      <c r="AF21" s="83">
        <f t="shared" si="0"/>
        <v>0.29999999999999716</v>
      </c>
      <c r="AJ21" s="83">
        <v>43.7</v>
      </c>
    </row>
    <row r="22" spans="1:36" x14ac:dyDescent="0.3">
      <c r="A22" t="s">
        <v>250</v>
      </c>
      <c r="B22">
        <v>2014</v>
      </c>
      <c r="C22" t="s">
        <v>249</v>
      </c>
      <c r="E22" t="s">
        <v>248</v>
      </c>
      <c r="F22" t="s">
        <v>247</v>
      </c>
      <c r="G22">
        <v>19</v>
      </c>
      <c r="H22" t="s">
        <v>297</v>
      </c>
      <c r="I22">
        <v>10</v>
      </c>
      <c r="J22" t="s">
        <v>306</v>
      </c>
      <c r="K22">
        <v>41</v>
      </c>
      <c r="M22" s="16" t="s">
        <v>72</v>
      </c>
      <c r="N22">
        <v>0</v>
      </c>
      <c r="P22" t="s">
        <v>376</v>
      </c>
      <c r="Q22" t="s">
        <v>375</v>
      </c>
      <c r="R22" t="s">
        <v>243</v>
      </c>
      <c r="S22" t="s">
        <v>242</v>
      </c>
      <c r="T22">
        <v>48.2</v>
      </c>
      <c r="AB22" t="s">
        <v>306</v>
      </c>
      <c r="AE22" s="83">
        <v>48</v>
      </c>
      <c r="AF22" s="83">
        <f t="shared" si="0"/>
        <v>0.20000000000000284</v>
      </c>
      <c r="AJ22" s="83">
        <v>47.8</v>
      </c>
    </row>
    <row r="23" spans="1:36" x14ac:dyDescent="0.3">
      <c r="A23" t="s">
        <v>250</v>
      </c>
      <c r="B23">
        <v>2014</v>
      </c>
      <c r="C23" t="s">
        <v>249</v>
      </c>
      <c r="E23" t="s">
        <v>248</v>
      </c>
      <c r="F23" t="s">
        <v>247</v>
      </c>
      <c r="G23">
        <v>19</v>
      </c>
      <c r="H23" t="s">
        <v>310</v>
      </c>
      <c r="I23">
        <v>30</v>
      </c>
      <c r="J23" t="s">
        <v>315</v>
      </c>
      <c r="K23">
        <v>43</v>
      </c>
      <c r="M23" s="16" t="s">
        <v>74</v>
      </c>
      <c r="N23">
        <v>0</v>
      </c>
      <c r="P23" t="s">
        <v>376</v>
      </c>
      <c r="Q23" t="s">
        <v>375</v>
      </c>
      <c r="R23" t="s">
        <v>243</v>
      </c>
      <c r="S23" t="s">
        <v>242</v>
      </c>
      <c r="T23">
        <v>52</v>
      </c>
      <c r="AB23" t="s">
        <v>315</v>
      </c>
      <c r="AE23" s="83">
        <v>51</v>
      </c>
      <c r="AF23" s="83">
        <f t="shared" si="0"/>
        <v>-0.5</v>
      </c>
      <c r="AJ23" s="83">
        <v>51.5</v>
      </c>
    </row>
    <row r="24" spans="1:36" x14ac:dyDescent="0.3">
      <c r="A24" t="s">
        <v>250</v>
      </c>
      <c r="B24">
        <v>2014</v>
      </c>
      <c r="C24" t="s">
        <v>249</v>
      </c>
      <c r="E24" t="s">
        <v>248</v>
      </c>
      <c r="F24" t="s">
        <v>247</v>
      </c>
      <c r="G24">
        <v>19</v>
      </c>
      <c r="H24" t="s">
        <v>334</v>
      </c>
      <c r="I24">
        <v>60</v>
      </c>
      <c r="J24" t="s">
        <v>340</v>
      </c>
      <c r="K24">
        <v>45</v>
      </c>
      <c r="M24" s="16" t="s">
        <v>76</v>
      </c>
      <c r="N24">
        <v>0</v>
      </c>
      <c r="P24" t="s">
        <v>376</v>
      </c>
      <c r="Q24" t="s">
        <v>375</v>
      </c>
      <c r="R24" t="s">
        <v>243</v>
      </c>
      <c r="S24" t="s">
        <v>242</v>
      </c>
      <c r="T24">
        <v>58.1</v>
      </c>
      <c r="AB24" t="s">
        <v>340</v>
      </c>
      <c r="AE24" s="83">
        <v>58</v>
      </c>
      <c r="AF24" s="83">
        <f t="shared" si="0"/>
        <v>0.20000000000000284</v>
      </c>
      <c r="AJ24" s="83">
        <v>57.8</v>
      </c>
    </row>
    <row r="25" spans="1:36" x14ac:dyDescent="0.3">
      <c r="A25" t="s">
        <v>250</v>
      </c>
      <c r="B25">
        <v>2014</v>
      </c>
      <c r="C25" t="s">
        <v>249</v>
      </c>
      <c r="E25" t="s">
        <v>248</v>
      </c>
      <c r="F25" t="s">
        <v>247</v>
      </c>
      <c r="G25">
        <v>19</v>
      </c>
      <c r="H25" t="s">
        <v>246</v>
      </c>
      <c r="I25">
        <v>40</v>
      </c>
      <c r="J25" t="s">
        <v>258</v>
      </c>
      <c r="K25">
        <v>47</v>
      </c>
      <c r="M25" s="16" t="s">
        <v>78</v>
      </c>
      <c r="N25">
        <v>0</v>
      </c>
      <c r="P25" t="s">
        <v>376</v>
      </c>
      <c r="Q25" t="s">
        <v>375</v>
      </c>
      <c r="R25" t="s">
        <v>243</v>
      </c>
      <c r="S25" t="s">
        <v>242</v>
      </c>
      <c r="T25">
        <v>56.1</v>
      </c>
      <c r="AB25" t="s">
        <v>258</v>
      </c>
      <c r="AE25" s="83">
        <v>56</v>
      </c>
      <c r="AF25" s="83">
        <f t="shared" si="0"/>
        <v>0.10000000000000142</v>
      </c>
      <c r="AJ25" s="83">
        <v>55.9</v>
      </c>
    </row>
    <row r="26" spans="1:36" x14ac:dyDescent="0.3">
      <c r="A26" t="s">
        <v>250</v>
      </c>
      <c r="B26">
        <v>2014</v>
      </c>
      <c r="C26" t="s">
        <v>249</v>
      </c>
      <c r="E26" t="s">
        <v>248</v>
      </c>
      <c r="F26" t="s">
        <v>247</v>
      </c>
      <c r="G26">
        <v>19</v>
      </c>
      <c r="H26" t="s">
        <v>344</v>
      </c>
      <c r="I26">
        <v>50</v>
      </c>
      <c r="J26" t="s">
        <v>354</v>
      </c>
      <c r="K26">
        <v>49</v>
      </c>
      <c r="M26" s="16" t="s">
        <v>80</v>
      </c>
      <c r="N26">
        <v>0</v>
      </c>
      <c r="P26" t="s">
        <v>376</v>
      </c>
      <c r="Q26" t="s">
        <v>375</v>
      </c>
      <c r="R26" t="s">
        <v>243</v>
      </c>
      <c r="S26" t="s">
        <v>242</v>
      </c>
      <c r="T26">
        <v>53</v>
      </c>
      <c r="AB26" t="s">
        <v>354</v>
      </c>
      <c r="AE26" s="83">
        <v>53</v>
      </c>
      <c r="AF26" s="83">
        <f t="shared" si="0"/>
        <v>0.39999999999999858</v>
      </c>
      <c r="AJ26" s="83">
        <v>52.6</v>
      </c>
    </row>
    <row r="27" spans="1:36" x14ac:dyDescent="0.3">
      <c r="A27" t="s">
        <v>250</v>
      </c>
      <c r="B27">
        <v>2014</v>
      </c>
      <c r="C27" t="s">
        <v>249</v>
      </c>
      <c r="E27" t="s">
        <v>248</v>
      </c>
      <c r="F27" t="s">
        <v>247</v>
      </c>
      <c r="G27">
        <v>19</v>
      </c>
      <c r="H27" t="s">
        <v>273</v>
      </c>
      <c r="I27">
        <v>90</v>
      </c>
      <c r="J27" t="s">
        <v>283</v>
      </c>
      <c r="K27">
        <v>51</v>
      </c>
      <c r="M27" s="16" t="s">
        <v>82</v>
      </c>
      <c r="N27">
        <v>0</v>
      </c>
      <c r="P27" t="s">
        <v>376</v>
      </c>
      <c r="Q27" t="s">
        <v>375</v>
      </c>
      <c r="R27" t="s">
        <v>243</v>
      </c>
      <c r="S27" t="s">
        <v>242</v>
      </c>
      <c r="T27">
        <v>46.2</v>
      </c>
      <c r="AB27" t="s">
        <v>283</v>
      </c>
      <c r="AE27" s="83">
        <v>46</v>
      </c>
      <c r="AF27" s="83">
        <f t="shared" si="0"/>
        <v>0</v>
      </c>
      <c r="AJ27" s="83">
        <v>46</v>
      </c>
    </row>
    <row r="28" spans="1:36" x14ac:dyDescent="0.3">
      <c r="A28" t="s">
        <v>250</v>
      </c>
      <c r="B28">
        <v>2014</v>
      </c>
      <c r="C28" t="s">
        <v>249</v>
      </c>
      <c r="E28" t="s">
        <v>248</v>
      </c>
      <c r="F28" t="s">
        <v>247</v>
      </c>
      <c r="G28">
        <v>19</v>
      </c>
      <c r="H28" t="s">
        <v>285</v>
      </c>
      <c r="I28">
        <v>80</v>
      </c>
      <c r="J28" t="s">
        <v>293</v>
      </c>
      <c r="K28">
        <v>53</v>
      </c>
      <c r="M28" s="16" t="s">
        <v>84</v>
      </c>
      <c r="N28">
        <v>0</v>
      </c>
      <c r="P28" t="s">
        <v>376</v>
      </c>
      <c r="Q28" t="s">
        <v>375</v>
      </c>
      <c r="R28" t="s">
        <v>243</v>
      </c>
      <c r="S28" t="s">
        <v>242</v>
      </c>
      <c r="T28">
        <v>40.5</v>
      </c>
      <c r="AB28" t="s">
        <v>293</v>
      </c>
      <c r="AE28" s="83">
        <v>40</v>
      </c>
      <c r="AF28" s="83">
        <f t="shared" si="0"/>
        <v>0.10000000000000142</v>
      </c>
      <c r="AJ28" s="83">
        <v>39.9</v>
      </c>
    </row>
    <row r="29" spans="1:36" x14ac:dyDescent="0.3">
      <c r="A29" t="s">
        <v>250</v>
      </c>
      <c r="B29">
        <v>2014</v>
      </c>
      <c r="C29" t="s">
        <v>249</v>
      </c>
      <c r="E29" t="s">
        <v>248</v>
      </c>
      <c r="F29" t="s">
        <v>247</v>
      </c>
      <c r="G29">
        <v>19</v>
      </c>
      <c r="H29" t="s">
        <v>310</v>
      </c>
      <c r="I29">
        <v>30</v>
      </c>
      <c r="J29" t="s">
        <v>314</v>
      </c>
      <c r="K29">
        <v>55</v>
      </c>
      <c r="M29" s="16" t="s">
        <v>86</v>
      </c>
      <c r="N29">
        <v>0</v>
      </c>
      <c r="P29" t="s">
        <v>376</v>
      </c>
      <c r="Q29" t="s">
        <v>375</v>
      </c>
      <c r="R29" t="s">
        <v>243</v>
      </c>
      <c r="S29" t="s">
        <v>242</v>
      </c>
      <c r="T29">
        <v>50.2</v>
      </c>
      <c r="AB29" t="s">
        <v>314</v>
      </c>
      <c r="AE29" s="83">
        <v>50</v>
      </c>
      <c r="AF29" s="83">
        <f t="shared" si="0"/>
        <v>0.10000000000000142</v>
      </c>
      <c r="AJ29" s="83">
        <v>49.9</v>
      </c>
    </row>
    <row r="30" spans="1:36" x14ac:dyDescent="0.3">
      <c r="A30" t="s">
        <v>250</v>
      </c>
      <c r="B30">
        <v>2014</v>
      </c>
      <c r="C30" t="s">
        <v>249</v>
      </c>
      <c r="E30" t="s">
        <v>248</v>
      </c>
      <c r="F30" t="s">
        <v>247</v>
      </c>
      <c r="G30">
        <v>19</v>
      </c>
      <c r="H30" t="s">
        <v>273</v>
      </c>
      <c r="I30">
        <v>90</v>
      </c>
      <c r="J30" t="s">
        <v>282</v>
      </c>
      <c r="K30">
        <v>57</v>
      </c>
      <c r="M30" s="16" t="s">
        <v>88</v>
      </c>
      <c r="N30">
        <v>0</v>
      </c>
      <c r="P30" t="s">
        <v>376</v>
      </c>
      <c r="Q30" t="s">
        <v>375</v>
      </c>
      <c r="R30" t="s">
        <v>243</v>
      </c>
      <c r="S30" t="s">
        <v>242</v>
      </c>
      <c r="T30">
        <v>54.7</v>
      </c>
      <c r="AB30" t="s">
        <v>282</v>
      </c>
      <c r="AE30" s="83">
        <v>54</v>
      </c>
      <c r="AF30" s="83">
        <f t="shared" si="0"/>
        <v>-0.39999999999999858</v>
      </c>
      <c r="AJ30" s="83">
        <v>54.4</v>
      </c>
    </row>
    <row r="31" spans="1:36" x14ac:dyDescent="0.3">
      <c r="A31" t="s">
        <v>250</v>
      </c>
      <c r="B31">
        <v>2014</v>
      </c>
      <c r="C31" t="s">
        <v>249</v>
      </c>
      <c r="E31" t="s">
        <v>248</v>
      </c>
      <c r="F31" t="s">
        <v>247</v>
      </c>
      <c r="G31">
        <v>19</v>
      </c>
      <c r="H31" t="s">
        <v>297</v>
      </c>
      <c r="I31">
        <v>10</v>
      </c>
      <c r="J31" t="s">
        <v>305</v>
      </c>
      <c r="K31">
        <v>59</v>
      </c>
      <c r="M31" s="16" t="s">
        <v>90</v>
      </c>
      <c r="N31">
        <v>0</v>
      </c>
      <c r="P31" t="s">
        <v>376</v>
      </c>
      <c r="Q31" t="s">
        <v>375</v>
      </c>
      <c r="R31" t="s">
        <v>243</v>
      </c>
      <c r="S31" t="s">
        <v>242</v>
      </c>
      <c r="T31">
        <v>44.4</v>
      </c>
      <c r="AB31" t="s">
        <v>305</v>
      </c>
      <c r="AE31" s="83">
        <v>44</v>
      </c>
      <c r="AF31" s="83">
        <f t="shared" si="0"/>
        <v>-0.10000000000000142</v>
      </c>
      <c r="AJ31" s="83">
        <v>44.1</v>
      </c>
    </row>
    <row r="32" spans="1:36" x14ac:dyDescent="0.3">
      <c r="A32" t="s">
        <v>250</v>
      </c>
      <c r="B32">
        <v>2014</v>
      </c>
      <c r="C32" t="s">
        <v>249</v>
      </c>
      <c r="E32" t="s">
        <v>248</v>
      </c>
      <c r="F32" t="s">
        <v>247</v>
      </c>
      <c r="G32">
        <v>19</v>
      </c>
      <c r="H32" t="s">
        <v>310</v>
      </c>
      <c r="I32">
        <v>30</v>
      </c>
      <c r="J32" t="s">
        <v>313</v>
      </c>
      <c r="K32">
        <v>61</v>
      </c>
      <c r="M32" s="16" t="s">
        <v>92</v>
      </c>
      <c r="N32">
        <v>0</v>
      </c>
      <c r="P32" t="s">
        <v>376</v>
      </c>
      <c r="Q32" t="s">
        <v>375</v>
      </c>
      <c r="R32" t="s">
        <v>243</v>
      </c>
      <c r="S32" t="s">
        <v>242</v>
      </c>
      <c r="T32">
        <v>55.8</v>
      </c>
      <c r="AB32" t="s">
        <v>313</v>
      </c>
      <c r="AE32" s="83">
        <v>55</v>
      </c>
      <c r="AF32" s="83">
        <f t="shared" si="0"/>
        <v>-0.5</v>
      </c>
      <c r="AJ32" s="83">
        <v>55.5</v>
      </c>
    </row>
    <row r="33" spans="1:36" x14ac:dyDescent="0.3">
      <c r="A33" t="s">
        <v>250</v>
      </c>
      <c r="B33">
        <v>2014</v>
      </c>
      <c r="C33" t="s">
        <v>249</v>
      </c>
      <c r="E33" t="s">
        <v>248</v>
      </c>
      <c r="F33" t="s">
        <v>247</v>
      </c>
      <c r="G33">
        <v>19</v>
      </c>
      <c r="H33" t="s">
        <v>297</v>
      </c>
      <c r="I33">
        <v>10</v>
      </c>
      <c r="J33" t="s">
        <v>304</v>
      </c>
      <c r="K33">
        <v>63</v>
      </c>
      <c r="M33" s="21" t="s">
        <v>94</v>
      </c>
      <c r="N33">
        <v>0</v>
      </c>
      <c r="P33" t="s">
        <v>376</v>
      </c>
      <c r="Q33" t="s">
        <v>375</v>
      </c>
      <c r="R33" t="s">
        <v>243</v>
      </c>
      <c r="S33" t="s">
        <v>242</v>
      </c>
      <c r="T33">
        <v>42.9</v>
      </c>
      <c r="AB33" t="s">
        <v>304</v>
      </c>
      <c r="AE33" s="83">
        <v>43</v>
      </c>
      <c r="AF33" s="83">
        <f t="shared" si="0"/>
        <v>0.29999999999999716</v>
      </c>
      <c r="AJ33" s="83">
        <v>42.7</v>
      </c>
    </row>
    <row r="34" spans="1:36" x14ac:dyDescent="0.3">
      <c r="A34" t="s">
        <v>250</v>
      </c>
      <c r="B34">
        <v>2014</v>
      </c>
      <c r="C34" t="s">
        <v>249</v>
      </c>
      <c r="E34" t="s">
        <v>248</v>
      </c>
      <c r="F34" t="s">
        <v>247</v>
      </c>
      <c r="G34">
        <v>19</v>
      </c>
      <c r="H34" t="s">
        <v>310</v>
      </c>
      <c r="I34">
        <v>30</v>
      </c>
      <c r="J34" t="s">
        <v>312</v>
      </c>
      <c r="K34">
        <v>65</v>
      </c>
      <c r="M34" s="16" t="s">
        <v>96</v>
      </c>
      <c r="N34">
        <v>0</v>
      </c>
      <c r="P34" t="s">
        <v>376</v>
      </c>
      <c r="Q34" t="s">
        <v>375</v>
      </c>
      <c r="R34" t="s">
        <v>243</v>
      </c>
      <c r="S34" t="s">
        <v>242</v>
      </c>
      <c r="T34">
        <v>50</v>
      </c>
      <c r="AB34" t="s">
        <v>312</v>
      </c>
      <c r="AE34" s="83">
        <v>50</v>
      </c>
      <c r="AF34" s="83">
        <f t="shared" si="0"/>
        <v>0.29999999999999716</v>
      </c>
      <c r="AJ34" s="83">
        <v>49.7</v>
      </c>
    </row>
    <row r="35" spans="1:36" x14ac:dyDescent="0.3">
      <c r="A35" t="s">
        <v>250</v>
      </c>
      <c r="B35">
        <v>2014</v>
      </c>
      <c r="C35" t="s">
        <v>249</v>
      </c>
      <c r="E35" t="s">
        <v>248</v>
      </c>
      <c r="F35" t="s">
        <v>247</v>
      </c>
      <c r="G35">
        <v>19</v>
      </c>
      <c r="H35" t="s">
        <v>322</v>
      </c>
      <c r="I35">
        <v>20</v>
      </c>
      <c r="J35" t="s">
        <v>330</v>
      </c>
      <c r="K35">
        <v>67</v>
      </c>
      <c r="M35" s="21" t="s">
        <v>98</v>
      </c>
      <c r="N35">
        <v>0</v>
      </c>
      <c r="P35" t="s">
        <v>376</v>
      </c>
      <c r="Q35" t="s">
        <v>375</v>
      </c>
      <c r="R35" t="s">
        <v>243</v>
      </c>
      <c r="S35" t="s">
        <v>242</v>
      </c>
      <c r="T35">
        <v>48.1</v>
      </c>
      <c r="AB35" t="s">
        <v>330</v>
      </c>
      <c r="AE35" s="83">
        <v>48</v>
      </c>
      <c r="AF35" s="83">
        <f t="shared" si="0"/>
        <v>0.10000000000000142</v>
      </c>
      <c r="AJ35" s="83">
        <v>47.9</v>
      </c>
    </row>
    <row r="36" spans="1:36" x14ac:dyDescent="0.3">
      <c r="A36" t="s">
        <v>250</v>
      </c>
      <c r="B36">
        <v>2014</v>
      </c>
      <c r="C36" t="s">
        <v>249</v>
      </c>
      <c r="E36" t="s">
        <v>248</v>
      </c>
      <c r="F36" t="s">
        <v>247</v>
      </c>
      <c r="G36">
        <v>19</v>
      </c>
      <c r="H36" t="s">
        <v>322</v>
      </c>
      <c r="I36">
        <v>20</v>
      </c>
      <c r="J36" t="s">
        <v>329</v>
      </c>
      <c r="K36">
        <v>69</v>
      </c>
      <c r="M36" s="16" t="s">
        <v>100</v>
      </c>
      <c r="N36">
        <v>0</v>
      </c>
      <c r="P36" t="s">
        <v>376</v>
      </c>
      <c r="Q36" t="s">
        <v>375</v>
      </c>
      <c r="R36" t="s">
        <v>243</v>
      </c>
      <c r="S36" t="s">
        <v>242</v>
      </c>
      <c r="T36">
        <v>47.8</v>
      </c>
      <c r="AB36" t="s">
        <v>329</v>
      </c>
      <c r="AE36" s="83">
        <v>47</v>
      </c>
      <c r="AF36" s="83">
        <f t="shared" si="0"/>
        <v>-0.5</v>
      </c>
      <c r="AJ36" s="83">
        <v>47.5</v>
      </c>
    </row>
    <row r="37" spans="1:36" x14ac:dyDescent="0.3">
      <c r="A37" t="s">
        <v>250</v>
      </c>
      <c r="B37">
        <v>2014</v>
      </c>
      <c r="C37" t="s">
        <v>249</v>
      </c>
      <c r="E37" t="s">
        <v>248</v>
      </c>
      <c r="F37" t="s">
        <v>247</v>
      </c>
      <c r="G37">
        <v>19</v>
      </c>
      <c r="H37" t="s">
        <v>263</v>
      </c>
      <c r="I37">
        <v>70</v>
      </c>
      <c r="J37" t="s">
        <v>268</v>
      </c>
      <c r="K37">
        <v>71</v>
      </c>
      <c r="M37" s="16" t="s">
        <v>102</v>
      </c>
      <c r="N37">
        <v>0</v>
      </c>
      <c r="P37" t="s">
        <v>376</v>
      </c>
      <c r="Q37" t="s">
        <v>375</v>
      </c>
      <c r="R37" t="s">
        <v>243</v>
      </c>
      <c r="S37" t="s">
        <v>242</v>
      </c>
      <c r="T37">
        <v>56.1</v>
      </c>
      <c r="AB37" t="s">
        <v>268</v>
      </c>
      <c r="AE37" s="83">
        <v>55</v>
      </c>
      <c r="AF37" s="83">
        <f t="shared" si="0"/>
        <v>-0.20000000000000284</v>
      </c>
      <c r="AJ37" s="83">
        <v>55.2</v>
      </c>
    </row>
    <row r="38" spans="1:36" x14ac:dyDescent="0.3">
      <c r="A38" t="s">
        <v>250</v>
      </c>
      <c r="B38">
        <v>2014</v>
      </c>
      <c r="C38" t="s">
        <v>249</v>
      </c>
      <c r="E38" t="s">
        <v>248</v>
      </c>
      <c r="F38" t="s">
        <v>247</v>
      </c>
      <c r="G38">
        <v>19</v>
      </c>
      <c r="H38" t="s">
        <v>246</v>
      </c>
      <c r="I38">
        <v>40</v>
      </c>
      <c r="J38" t="s">
        <v>257</v>
      </c>
      <c r="K38">
        <v>73</v>
      </c>
      <c r="M38" s="16" t="s">
        <v>104</v>
      </c>
      <c r="N38">
        <v>0</v>
      </c>
      <c r="P38" t="s">
        <v>376</v>
      </c>
      <c r="Q38" t="s">
        <v>375</v>
      </c>
      <c r="R38" t="s">
        <v>243</v>
      </c>
      <c r="S38" t="s">
        <v>242</v>
      </c>
      <c r="T38">
        <v>52.8</v>
      </c>
      <c r="AB38" t="s">
        <v>257</v>
      </c>
      <c r="AE38" s="83">
        <v>52</v>
      </c>
      <c r="AF38" s="83">
        <f t="shared" si="0"/>
        <v>-0.39999999999999858</v>
      </c>
      <c r="AJ38" s="83">
        <v>52.4</v>
      </c>
    </row>
    <row r="39" spans="1:36" x14ac:dyDescent="0.3">
      <c r="A39" t="s">
        <v>250</v>
      </c>
      <c r="B39">
        <v>2014</v>
      </c>
      <c r="C39" t="s">
        <v>249</v>
      </c>
      <c r="E39" t="s">
        <v>248</v>
      </c>
      <c r="F39" t="s">
        <v>247</v>
      </c>
      <c r="G39">
        <v>19</v>
      </c>
      <c r="H39" t="s">
        <v>344</v>
      </c>
      <c r="I39">
        <v>50</v>
      </c>
      <c r="J39" t="s">
        <v>353</v>
      </c>
      <c r="K39">
        <v>75</v>
      </c>
      <c r="M39" s="16" t="s">
        <v>106</v>
      </c>
      <c r="N39">
        <v>0</v>
      </c>
      <c r="P39" t="s">
        <v>376</v>
      </c>
      <c r="Q39" t="s">
        <v>375</v>
      </c>
      <c r="R39" t="s">
        <v>243</v>
      </c>
      <c r="S39" t="s">
        <v>242</v>
      </c>
      <c r="T39">
        <v>53.6</v>
      </c>
      <c r="AB39" t="s">
        <v>353</v>
      </c>
      <c r="AE39" s="83">
        <v>53</v>
      </c>
      <c r="AF39" s="83">
        <f t="shared" si="0"/>
        <v>-0.10000000000000142</v>
      </c>
      <c r="AJ39" s="83">
        <v>53.1</v>
      </c>
    </row>
    <row r="40" spans="1:36" x14ac:dyDescent="0.3">
      <c r="A40" t="s">
        <v>250</v>
      </c>
      <c r="B40">
        <v>2014</v>
      </c>
      <c r="C40" t="s">
        <v>249</v>
      </c>
      <c r="E40" t="s">
        <v>248</v>
      </c>
      <c r="F40" t="s">
        <v>247</v>
      </c>
      <c r="G40">
        <v>19</v>
      </c>
      <c r="H40" t="s">
        <v>246</v>
      </c>
      <c r="I40">
        <v>40</v>
      </c>
      <c r="J40" t="s">
        <v>256</v>
      </c>
      <c r="K40">
        <v>77</v>
      </c>
      <c r="M40" s="16" t="s">
        <v>108</v>
      </c>
      <c r="N40">
        <v>0</v>
      </c>
      <c r="P40" t="s">
        <v>376</v>
      </c>
      <c r="Q40" t="s">
        <v>375</v>
      </c>
      <c r="R40" t="s">
        <v>243</v>
      </c>
      <c r="S40" t="s">
        <v>242</v>
      </c>
      <c r="T40">
        <v>48.3</v>
      </c>
      <c r="AB40" t="s">
        <v>256</v>
      </c>
      <c r="AE40" s="83">
        <v>48</v>
      </c>
      <c r="AF40" s="83">
        <f t="shared" si="0"/>
        <v>0.29999999999999716</v>
      </c>
      <c r="AJ40" s="83">
        <v>47.7</v>
      </c>
    </row>
    <row r="41" spans="1:36" x14ac:dyDescent="0.3">
      <c r="A41" t="s">
        <v>250</v>
      </c>
      <c r="B41">
        <v>2014</v>
      </c>
      <c r="C41" t="s">
        <v>249</v>
      </c>
      <c r="E41" t="s">
        <v>248</v>
      </c>
      <c r="F41" t="s">
        <v>247</v>
      </c>
      <c r="G41">
        <v>19</v>
      </c>
      <c r="H41" t="s">
        <v>344</v>
      </c>
      <c r="I41">
        <v>50</v>
      </c>
      <c r="J41" t="s">
        <v>352</v>
      </c>
      <c r="K41">
        <v>79</v>
      </c>
      <c r="M41" s="16" t="s">
        <v>110</v>
      </c>
      <c r="N41">
        <v>0</v>
      </c>
      <c r="P41" t="s">
        <v>376</v>
      </c>
      <c r="Q41" t="s">
        <v>375</v>
      </c>
      <c r="R41" t="s">
        <v>243</v>
      </c>
      <c r="S41" t="s">
        <v>242</v>
      </c>
      <c r="T41">
        <v>46.6</v>
      </c>
      <c r="AB41" t="s">
        <v>352</v>
      </c>
      <c r="AE41" s="83">
        <v>46</v>
      </c>
      <c r="AF41" s="83">
        <f t="shared" si="0"/>
        <v>-0.29999999999999716</v>
      </c>
      <c r="AJ41" s="83">
        <v>46.3</v>
      </c>
    </row>
    <row r="42" spans="1:36" x14ac:dyDescent="0.3">
      <c r="A42" t="s">
        <v>250</v>
      </c>
      <c r="B42">
        <v>2014</v>
      </c>
      <c r="C42" t="s">
        <v>249</v>
      </c>
      <c r="E42" t="s">
        <v>248</v>
      </c>
      <c r="F42" t="s">
        <v>247</v>
      </c>
      <c r="G42">
        <v>19</v>
      </c>
      <c r="H42" t="s">
        <v>322</v>
      </c>
      <c r="I42">
        <v>20</v>
      </c>
      <c r="J42" t="s">
        <v>328</v>
      </c>
      <c r="K42">
        <v>81</v>
      </c>
      <c r="M42" s="16" t="s">
        <v>112</v>
      </c>
      <c r="N42">
        <v>0</v>
      </c>
      <c r="P42" t="s">
        <v>376</v>
      </c>
      <c r="Q42" t="s">
        <v>375</v>
      </c>
      <c r="R42" t="s">
        <v>243</v>
      </c>
      <c r="S42" t="s">
        <v>242</v>
      </c>
      <c r="T42">
        <v>48.1</v>
      </c>
      <c r="AB42" t="s">
        <v>328</v>
      </c>
      <c r="AE42" s="83">
        <v>48</v>
      </c>
      <c r="AF42" s="83">
        <f t="shared" si="0"/>
        <v>0.10000000000000142</v>
      </c>
      <c r="AJ42" s="83">
        <v>47.9</v>
      </c>
    </row>
    <row r="43" spans="1:36" x14ac:dyDescent="0.3">
      <c r="A43" t="s">
        <v>250</v>
      </c>
      <c r="B43">
        <v>2014</v>
      </c>
      <c r="C43" t="s">
        <v>249</v>
      </c>
      <c r="E43" t="s">
        <v>248</v>
      </c>
      <c r="F43" t="s">
        <v>247</v>
      </c>
      <c r="G43">
        <v>19</v>
      </c>
      <c r="H43" t="s">
        <v>344</v>
      </c>
      <c r="I43">
        <v>50</v>
      </c>
      <c r="J43" t="s">
        <v>351</v>
      </c>
      <c r="K43">
        <v>83</v>
      </c>
      <c r="M43" s="16" t="s">
        <v>114</v>
      </c>
      <c r="N43">
        <v>0</v>
      </c>
      <c r="P43" t="s">
        <v>376</v>
      </c>
      <c r="Q43" t="s">
        <v>375</v>
      </c>
      <c r="R43" t="s">
        <v>243</v>
      </c>
      <c r="S43" t="s">
        <v>242</v>
      </c>
      <c r="T43">
        <v>47.3</v>
      </c>
      <c r="AB43" t="s">
        <v>351</v>
      </c>
      <c r="AE43" s="83">
        <v>47</v>
      </c>
      <c r="AF43" s="83">
        <f t="shared" si="0"/>
        <v>0</v>
      </c>
      <c r="AJ43" s="83">
        <v>47</v>
      </c>
    </row>
    <row r="44" spans="1:36" x14ac:dyDescent="0.3">
      <c r="A44" t="s">
        <v>250</v>
      </c>
      <c r="B44">
        <v>2014</v>
      </c>
      <c r="C44" t="s">
        <v>249</v>
      </c>
      <c r="E44" t="s">
        <v>248</v>
      </c>
      <c r="F44" t="s">
        <v>247</v>
      </c>
      <c r="G44">
        <v>19</v>
      </c>
      <c r="H44" t="s">
        <v>246</v>
      </c>
      <c r="I44">
        <v>40</v>
      </c>
      <c r="J44" t="s">
        <v>255</v>
      </c>
      <c r="K44">
        <v>85</v>
      </c>
      <c r="M44" s="16" t="s">
        <v>116</v>
      </c>
      <c r="N44">
        <v>0</v>
      </c>
      <c r="P44" t="s">
        <v>376</v>
      </c>
      <c r="Q44" t="s">
        <v>375</v>
      </c>
      <c r="R44" t="s">
        <v>243</v>
      </c>
      <c r="S44" t="s">
        <v>242</v>
      </c>
      <c r="T44">
        <v>49.8</v>
      </c>
      <c r="AB44" t="s">
        <v>255</v>
      </c>
      <c r="AE44" s="83">
        <v>50</v>
      </c>
      <c r="AF44" s="83">
        <f t="shared" si="0"/>
        <v>0.39999999999999858</v>
      </c>
      <c r="AJ44" s="83">
        <v>49.6</v>
      </c>
    </row>
    <row r="45" spans="1:36" x14ac:dyDescent="0.3">
      <c r="A45" t="s">
        <v>250</v>
      </c>
      <c r="B45">
        <v>2014</v>
      </c>
      <c r="C45" t="s">
        <v>249</v>
      </c>
      <c r="E45" t="s">
        <v>248</v>
      </c>
      <c r="F45" t="s">
        <v>247</v>
      </c>
      <c r="G45">
        <v>19</v>
      </c>
      <c r="H45" t="s">
        <v>273</v>
      </c>
      <c r="I45">
        <v>90</v>
      </c>
      <c r="J45" t="s">
        <v>281</v>
      </c>
      <c r="K45">
        <v>87</v>
      </c>
      <c r="M45" s="16" t="s">
        <v>118</v>
      </c>
      <c r="N45">
        <v>0</v>
      </c>
      <c r="P45" t="s">
        <v>376</v>
      </c>
      <c r="Q45" t="s">
        <v>375</v>
      </c>
      <c r="R45" t="s">
        <v>243</v>
      </c>
      <c r="S45" t="s">
        <v>242</v>
      </c>
      <c r="T45">
        <v>56.6</v>
      </c>
      <c r="AB45" t="s">
        <v>281</v>
      </c>
      <c r="AE45" s="83">
        <v>56</v>
      </c>
      <c r="AF45" s="83">
        <f t="shared" si="0"/>
        <v>-0.29999999999999716</v>
      </c>
      <c r="AJ45" s="83">
        <v>56.3</v>
      </c>
    </row>
    <row r="46" spans="1:36" x14ac:dyDescent="0.3">
      <c r="A46" t="s">
        <v>250</v>
      </c>
      <c r="B46">
        <v>2014</v>
      </c>
      <c r="C46" t="s">
        <v>249</v>
      </c>
      <c r="E46" t="s">
        <v>248</v>
      </c>
      <c r="F46" t="s">
        <v>247</v>
      </c>
      <c r="G46">
        <v>19</v>
      </c>
      <c r="H46" t="s">
        <v>310</v>
      </c>
      <c r="I46">
        <v>30</v>
      </c>
      <c r="J46" t="s">
        <v>311</v>
      </c>
      <c r="K46">
        <v>89</v>
      </c>
      <c r="M46" s="16" t="s">
        <v>120</v>
      </c>
      <c r="N46">
        <v>0</v>
      </c>
      <c r="P46" t="s">
        <v>376</v>
      </c>
      <c r="Q46" t="s">
        <v>375</v>
      </c>
      <c r="R46" t="s">
        <v>243</v>
      </c>
      <c r="S46" t="s">
        <v>242</v>
      </c>
      <c r="T46">
        <v>49.2</v>
      </c>
      <c r="AB46" t="s">
        <v>311</v>
      </c>
      <c r="AE46" s="83">
        <v>49</v>
      </c>
      <c r="AF46" s="83">
        <f t="shared" si="0"/>
        <v>0</v>
      </c>
      <c r="AJ46" s="83">
        <v>49</v>
      </c>
    </row>
    <row r="47" spans="1:36" x14ac:dyDescent="0.3">
      <c r="A47" t="s">
        <v>250</v>
      </c>
      <c r="B47">
        <v>2014</v>
      </c>
      <c r="C47" t="s">
        <v>249</v>
      </c>
      <c r="E47" t="s">
        <v>248</v>
      </c>
      <c r="F47" t="s">
        <v>247</v>
      </c>
      <c r="G47">
        <v>19</v>
      </c>
      <c r="H47" t="s">
        <v>322</v>
      </c>
      <c r="I47">
        <v>20</v>
      </c>
      <c r="J47" t="s">
        <v>327</v>
      </c>
      <c r="K47">
        <v>91</v>
      </c>
      <c r="M47" s="16" t="s">
        <v>122</v>
      </c>
      <c r="N47">
        <v>0</v>
      </c>
      <c r="P47" t="s">
        <v>376</v>
      </c>
      <c r="Q47" t="s">
        <v>375</v>
      </c>
      <c r="R47" t="s">
        <v>243</v>
      </c>
      <c r="S47" t="s">
        <v>242</v>
      </c>
      <c r="T47">
        <v>46.9</v>
      </c>
      <c r="AB47" t="s">
        <v>327</v>
      </c>
      <c r="AE47" s="83">
        <v>47</v>
      </c>
      <c r="AF47" s="83">
        <f t="shared" si="0"/>
        <v>0.29999999999999716</v>
      </c>
      <c r="AJ47" s="83">
        <v>46.7</v>
      </c>
    </row>
    <row r="48" spans="1:36" x14ac:dyDescent="0.3">
      <c r="A48" t="s">
        <v>250</v>
      </c>
      <c r="B48">
        <v>2014</v>
      </c>
      <c r="C48" t="s">
        <v>249</v>
      </c>
      <c r="E48" t="s">
        <v>248</v>
      </c>
      <c r="F48" t="s">
        <v>247</v>
      </c>
      <c r="G48">
        <v>19</v>
      </c>
      <c r="H48" t="s">
        <v>246</v>
      </c>
      <c r="I48">
        <v>40</v>
      </c>
      <c r="J48" t="s">
        <v>254</v>
      </c>
      <c r="K48">
        <v>93</v>
      </c>
      <c r="M48" s="16" t="s">
        <v>124</v>
      </c>
      <c r="N48">
        <v>0</v>
      </c>
      <c r="P48" t="s">
        <v>376</v>
      </c>
      <c r="Q48" t="s">
        <v>375</v>
      </c>
      <c r="R48" t="s">
        <v>243</v>
      </c>
      <c r="S48" t="s">
        <v>242</v>
      </c>
      <c r="T48">
        <v>56.3</v>
      </c>
      <c r="AB48" t="s">
        <v>254</v>
      </c>
      <c r="AE48" s="83">
        <v>56</v>
      </c>
      <c r="AF48" s="83">
        <f t="shared" si="0"/>
        <v>0</v>
      </c>
      <c r="AJ48" s="83">
        <v>56</v>
      </c>
    </row>
    <row r="49" spans="1:36" x14ac:dyDescent="0.3">
      <c r="A49" t="s">
        <v>250</v>
      </c>
      <c r="B49">
        <v>2014</v>
      </c>
      <c r="C49" t="s">
        <v>249</v>
      </c>
      <c r="E49" t="s">
        <v>248</v>
      </c>
      <c r="F49" t="s">
        <v>247</v>
      </c>
      <c r="G49">
        <v>19</v>
      </c>
      <c r="H49" t="s">
        <v>334</v>
      </c>
      <c r="I49">
        <v>60</v>
      </c>
      <c r="J49" t="s">
        <v>247</v>
      </c>
      <c r="K49">
        <v>95</v>
      </c>
      <c r="M49" s="16" t="s">
        <v>27</v>
      </c>
      <c r="N49">
        <v>0</v>
      </c>
      <c r="P49" t="s">
        <v>376</v>
      </c>
      <c r="Q49" t="s">
        <v>375</v>
      </c>
      <c r="R49" t="s">
        <v>243</v>
      </c>
      <c r="S49" t="s">
        <v>242</v>
      </c>
      <c r="T49">
        <v>53.6</v>
      </c>
      <c r="AB49" t="s">
        <v>247</v>
      </c>
      <c r="AE49" s="83">
        <v>53</v>
      </c>
      <c r="AF49" s="83">
        <f t="shared" si="0"/>
        <v>-0.39999999999999858</v>
      </c>
      <c r="AJ49" s="83">
        <v>53.4</v>
      </c>
    </row>
    <row r="50" spans="1:36" x14ac:dyDescent="0.3">
      <c r="A50" t="s">
        <v>250</v>
      </c>
      <c r="B50">
        <v>2014</v>
      </c>
      <c r="C50" t="s">
        <v>249</v>
      </c>
      <c r="E50" t="s">
        <v>248</v>
      </c>
      <c r="F50" t="s">
        <v>247</v>
      </c>
      <c r="G50">
        <v>19</v>
      </c>
      <c r="H50" t="s">
        <v>334</v>
      </c>
      <c r="I50">
        <v>60</v>
      </c>
      <c r="J50" t="s">
        <v>339</v>
      </c>
      <c r="K50">
        <v>97</v>
      </c>
      <c r="M50" s="16" t="s">
        <v>127</v>
      </c>
      <c r="N50">
        <v>0</v>
      </c>
      <c r="P50" t="s">
        <v>376</v>
      </c>
      <c r="Q50" t="s">
        <v>375</v>
      </c>
      <c r="R50" t="s">
        <v>243</v>
      </c>
      <c r="S50" t="s">
        <v>242</v>
      </c>
      <c r="T50">
        <v>55.4</v>
      </c>
      <c r="AB50" t="s">
        <v>339</v>
      </c>
      <c r="AE50" s="83">
        <v>55</v>
      </c>
      <c r="AF50" s="83">
        <f t="shared" si="0"/>
        <v>-0.20000000000000284</v>
      </c>
      <c r="AJ50" s="83">
        <v>55.2</v>
      </c>
    </row>
    <row r="51" spans="1:36" x14ac:dyDescent="0.3">
      <c r="A51" t="s">
        <v>250</v>
      </c>
      <c r="B51">
        <v>2014</v>
      </c>
      <c r="C51" t="s">
        <v>249</v>
      </c>
      <c r="E51" t="s">
        <v>248</v>
      </c>
      <c r="F51" t="s">
        <v>247</v>
      </c>
      <c r="G51">
        <v>19</v>
      </c>
      <c r="H51" t="s">
        <v>344</v>
      </c>
      <c r="I51">
        <v>50</v>
      </c>
      <c r="J51" t="s">
        <v>350</v>
      </c>
      <c r="K51">
        <v>99</v>
      </c>
      <c r="M51" s="16" t="s">
        <v>129</v>
      </c>
      <c r="N51">
        <v>0</v>
      </c>
      <c r="P51" t="s">
        <v>376</v>
      </c>
      <c r="Q51" t="s">
        <v>375</v>
      </c>
      <c r="R51" t="s">
        <v>243</v>
      </c>
      <c r="S51" t="s">
        <v>242</v>
      </c>
      <c r="T51">
        <v>55.2</v>
      </c>
      <c r="AB51" t="s">
        <v>350</v>
      </c>
      <c r="AE51" s="83">
        <v>55</v>
      </c>
      <c r="AF51" s="83">
        <f t="shared" si="0"/>
        <v>0.10000000000000142</v>
      </c>
      <c r="AJ51" s="83">
        <v>54.9</v>
      </c>
    </row>
    <row r="52" spans="1:36" x14ac:dyDescent="0.3">
      <c r="A52" t="s">
        <v>250</v>
      </c>
      <c r="B52">
        <v>2014</v>
      </c>
      <c r="C52" t="s">
        <v>249</v>
      </c>
      <c r="E52" t="s">
        <v>248</v>
      </c>
      <c r="F52" t="s">
        <v>247</v>
      </c>
      <c r="G52">
        <v>19</v>
      </c>
      <c r="H52" t="s">
        <v>273</v>
      </c>
      <c r="I52">
        <v>90</v>
      </c>
      <c r="J52" t="s">
        <v>280</v>
      </c>
      <c r="K52">
        <v>101</v>
      </c>
      <c r="M52" s="16" t="s">
        <v>131</v>
      </c>
      <c r="N52">
        <v>0</v>
      </c>
      <c r="P52" t="s">
        <v>376</v>
      </c>
      <c r="Q52" t="s">
        <v>375</v>
      </c>
      <c r="R52" t="s">
        <v>243</v>
      </c>
      <c r="S52" t="s">
        <v>242</v>
      </c>
      <c r="T52">
        <v>47.8</v>
      </c>
      <c r="AB52" t="s">
        <v>280</v>
      </c>
      <c r="AE52" s="83">
        <v>47</v>
      </c>
      <c r="AF52" s="83">
        <f t="shared" si="0"/>
        <v>-0.29999999999999716</v>
      </c>
      <c r="AJ52" s="83">
        <v>47.3</v>
      </c>
    </row>
    <row r="53" spans="1:36" x14ac:dyDescent="0.3">
      <c r="A53" t="s">
        <v>250</v>
      </c>
      <c r="B53">
        <v>2014</v>
      </c>
      <c r="C53" t="s">
        <v>249</v>
      </c>
      <c r="E53" t="s">
        <v>248</v>
      </c>
      <c r="F53" t="s">
        <v>247</v>
      </c>
      <c r="G53">
        <v>19</v>
      </c>
      <c r="H53" t="s">
        <v>334</v>
      </c>
      <c r="I53">
        <v>60</v>
      </c>
      <c r="J53" t="s">
        <v>338</v>
      </c>
      <c r="K53">
        <v>103</v>
      </c>
      <c r="M53" s="16" t="s">
        <v>133</v>
      </c>
      <c r="N53">
        <v>0</v>
      </c>
      <c r="P53" t="s">
        <v>376</v>
      </c>
      <c r="Q53" t="s">
        <v>375</v>
      </c>
      <c r="R53" t="s">
        <v>243</v>
      </c>
      <c r="S53" t="s">
        <v>242</v>
      </c>
      <c r="T53">
        <v>50.5</v>
      </c>
      <c r="AB53" t="s">
        <v>338</v>
      </c>
      <c r="AE53" s="83">
        <v>50</v>
      </c>
      <c r="AF53" s="83">
        <f t="shared" si="0"/>
        <v>-0.20000000000000284</v>
      </c>
      <c r="AJ53" s="83">
        <v>50.2</v>
      </c>
    </row>
    <row r="54" spans="1:36" x14ac:dyDescent="0.3">
      <c r="A54" t="s">
        <v>250</v>
      </c>
      <c r="B54">
        <v>2014</v>
      </c>
      <c r="C54" t="s">
        <v>249</v>
      </c>
      <c r="E54" t="s">
        <v>248</v>
      </c>
      <c r="F54" t="s">
        <v>247</v>
      </c>
      <c r="G54">
        <v>19</v>
      </c>
      <c r="H54" t="s">
        <v>334</v>
      </c>
      <c r="I54">
        <v>60</v>
      </c>
      <c r="J54" t="s">
        <v>337</v>
      </c>
      <c r="K54">
        <v>105</v>
      </c>
      <c r="M54" s="16" t="s">
        <v>135</v>
      </c>
      <c r="N54">
        <v>0</v>
      </c>
      <c r="P54" t="s">
        <v>376</v>
      </c>
      <c r="Q54" t="s">
        <v>375</v>
      </c>
      <c r="R54" t="s">
        <v>243</v>
      </c>
      <c r="S54" t="s">
        <v>242</v>
      </c>
      <c r="T54">
        <v>53</v>
      </c>
      <c r="AB54" t="s">
        <v>337</v>
      </c>
      <c r="AE54" s="83">
        <v>53</v>
      </c>
      <c r="AF54" s="83">
        <f t="shared" si="0"/>
        <v>0.20000000000000284</v>
      </c>
      <c r="AJ54" s="83">
        <v>52.8</v>
      </c>
    </row>
    <row r="55" spans="1:36" x14ac:dyDescent="0.3">
      <c r="A55" t="s">
        <v>250</v>
      </c>
      <c r="B55">
        <v>2014</v>
      </c>
      <c r="C55" t="s">
        <v>249</v>
      </c>
      <c r="E55" t="s">
        <v>248</v>
      </c>
      <c r="F55" t="s">
        <v>247</v>
      </c>
      <c r="G55">
        <v>19</v>
      </c>
      <c r="H55" t="s">
        <v>273</v>
      </c>
      <c r="I55">
        <v>90</v>
      </c>
      <c r="J55" t="s">
        <v>279</v>
      </c>
      <c r="K55">
        <v>107</v>
      </c>
      <c r="M55" s="16" t="s">
        <v>137</v>
      </c>
      <c r="N55">
        <v>0</v>
      </c>
      <c r="P55" t="s">
        <v>376</v>
      </c>
      <c r="Q55" t="s">
        <v>375</v>
      </c>
      <c r="R55" t="s">
        <v>243</v>
      </c>
      <c r="S55" t="s">
        <v>242</v>
      </c>
      <c r="T55">
        <v>53.1</v>
      </c>
      <c r="AB55" t="s">
        <v>279</v>
      </c>
      <c r="AE55" s="83">
        <v>52</v>
      </c>
      <c r="AF55" s="83">
        <f t="shared" si="0"/>
        <v>-0.29999999999999716</v>
      </c>
      <c r="AJ55" s="83">
        <v>52.3</v>
      </c>
    </row>
    <row r="56" spans="1:36" x14ac:dyDescent="0.3">
      <c r="A56" t="s">
        <v>250</v>
      </c>
      <c r="B56">
        <v>2014</v>
      </c>
      <c r="C56" t="s">
        <v>249</v>
      </c>
      <c r="E56" t="s">
        <v>248</v>
      </c>
      <c r="F56" t="s">
        <v>247</v>
      </c>
      <c r="G56">
        <v>19</v>
      </c>
      <c r="H56" t="s">
        <v>322</v>
      </c>
      <c r="I56">
        <v>20</v>
      </c>
      <c r="J56" t="s">
        <v>326</v>
      </c>
      <c r="K56">
        <v>109</v>
      </c>
      <c r="M56" s="16" t="s">
        <v>139</v>
      </c>
      <c r="N56">
        <v>0</v>
      </c>
      <c r="P56" t="s">
        <v>376</v>
      </c>
      <c r="Q56" t="s">
        <v>375</v>
      </c>
      <c r="R56" t="s">
        <v>243</v>
      </c>
      <c r="S56" t="s">
        <v>242</v>
      </c>
      <c r="T56">
        <v>47</v>
      </c>
      <c r="AB56" t="s">
        <v>326</v>
      </c>
      <c r="AE56" s="83">
        <v>46</v>
      </c>
      <c r="AF56" s="83">
        <f t="shared" si="0"/>
        <v>-0.5</v>
      </c>
      <c r="AJ56" s="83">
        <v>46.5</v>
      </c>
    </row>
    <row r="57" spans="1:36" x14ac:dyDescent="0.3">
      <c r="A57" t="s">
        <v>250</v>
      </c>
      <c r="B57">
        <v>2014</v>
      </c>
      <c r="C57" t="s">
        <v>249</v>
      </c>
      <c r="E57" t="s">
        <v>248</v>
      </c>
      <c r="F57" t="s">
        <v>247</v>
      </c>
      <c r="G57">
        <v>19</v>
      </c>
      <c r="H57" t="s">
        <v>273</v>
      </c>
      <c r="I57">
        <v>90</v>
      </c>
      <c r="J57" t="s">
        <v>278</v>
      </c>
      <c r="K57">
        <v>111</v>
      </c>
      <c r="M57" s="16" t="s">
        <v>141</v>
      </c>
      <c r="N57">
        <v>0</v>
      </c>
      <c r="P57" t="s">
        <v>376</v>
      </c>
      <c r="Q57" t="s">
        <v>375</v>
      </c>
      <c r="R57" t="s">
        <v>243</v>
      </c>
      <c r="S57" t="s">
        <v>242</v>
      </c>
      <c r="T57">
        <v>55</v>
      </c>
      <c r="AB57" t="s">
        <v>278</v>
      </c>
      <c r="AE57" s="83">
        <v>53</v>
      </c>
      <c r="AF57" s="83">
        <f t="shared" si="0"/>
        <v>-0.10000000000000142</v>
      </c>
      <c r="AJ57" s="83">
        <v>53.1</v>
      </c>
    </row>
    <row r="58" spans="1:36" x14ac:dyDescent="0.3">
      <c r="A58" t="s">
        <v>250</v>
      </c>
      <c r="B58">
        <v>2014</v>
      </c>
      <c r="C58" t="s">
        <v>249</v>
      </c>
      <c r="E58" t="s">
        <v>248</v>
      </c>
      <c r="F58" t="s">
        <v>247</v>
      </c>
      <c r="G58">
        <v>19</v>
      </c>
      <c r="H58" t="s">
        <v>334</v>
      </c>
      <c r="I58">
        <v>60</v>
      </c>
      <c r="J58" t="s">
        <v>336</v>
      </c>
      <c r="K58">
        <v>113</v>
      </c>
      <c r="M58" s="16" t="s">
        <v>143</v>
      </c>
      <c r="N58">
        <v>0</v>
      </c>
      <c r="P58" t="s">
        <v>376</v>
      </c>
      <c r="Q58" t="s">
        <v>375</v>
      </c>
      <c r="R58" t="s">
        <v>243</v>
      </c>
      <c r="S58" t="s">
        <v>242</v>
      </c>
      <c r="T58">
        <v>51.6</v>
      </c>
      <c r="AB58" t="s">
        <v>336</v>
      </c>
      <c r="AE58" s="83">
        <v>51</v>
      </c>
      <c r="AF58" s="83">
        <f t="shared" si="0"/>
        <v>-0.29999999999999716</v>
      </c>
      <c r="AJ58" s="83">
        <v>51.3</v>
      </c>
    </row>
    <row r="59" spans="1:36" x14ac:dyDescent="0.3">
      <c r="A59" t="s">
        <v>250</v>
      </c>
      <c r="B59">
        <v>2014</v>
      </c>
      <c r="C59" t="s">
        <v>249</v>
      </c>
      <c r="E59" t="s">
        <v>248</v>
      </c>
      <c r="F59" t="s">
        <v>247</v>
      </c>
      <c r="G59">
        <v>19</v>
      </c>
      <c r="H59" t="s">
        <v>273</v>
      </c>
      <c r="I59">
        <v>90</v>
      </c>
      <c r="J59" t="s">
        <v>277</v>
      </c>
      <c r="K59">
        <v>115</v>
      </c>
      <c r="M59" s="16" t="s">
        <v>145</v>
      </c>
      <c r="N59">
        <v>0</v>
      </c>
      <c r="P59" t="s">
        <v>376</v>
      </c>
      <c r="Q59" t="s">
        <v>375</v>
      </c>
      <c r="R59" t="s">
        <v>243</v>
      </c>
      <c r="S59" t="s">
        <v>242</v>
      </c>
      <c r="T59">
        <v>54.3</v>
      </c>
      <c r="AB59" t="s">
        <v>277</v>
      </c>
      <c r="AE59" s="83">
        <v>54</v>
      </c>
      <c r="AF59" s="83">
        <f t="shared" si="0"/>
        <v>0</v>
      </c>
      <c r="AJ59" s="83">
        <v>54</v>
      </c>
    </row>
    <row r="60" spans="1:36" x14ac:dyDescent="0.3">
      <c r="A60" t="s">
        <v>250</v>
      </c>
      <c r="B60">
        <v>2014</v>
      </c>
      <c r="C60" t="s">
        <v>249</v>
      </c>
      <c r="E60" t="s">
        <v>248</v>
      </c>
      <c r="F60" t="s">
        <v>247</v>
      </c>
      <c r="G60">
        <v>19</v>
      </c>
      <c r="H60" t="s">
        <v>285</v>
      </c>
      <c r="I60">
        <v>80</v>
      </c>
      <c r="J60" t="s">
        <v>292</v>
      </c>
      <c r="K60">
        <v>117</v>
      </c>
      <c r="M60" s="16" t="s">
        <v>147</v>
      </c>
      <c r="N60">
        <v>0</v>
      </c>
      <c r="P60" t="s">
        <v>376</v>
      </c>
      <c r="Q60" t="s">
        <v>375</v>
      </c>
      <c r="R60" t="s">
        <v>243</v>
      </c>
      <c r="S60" t="s">
        <v>242</v>
      </c>
      <c r="T60">
        <v>46.3</v>
      </c>
      <c r="AB60" t="s">
        <v>292</v>
      </c>
      <c r="AE60" s="83">
        <v>46</v>
      </c>
      <c r="AF60" s="83">
        <f t="shared" si="0"/>
        <v>0.10000000000000142</v>
      </c>
      <c r="AJ60" s="83">
        <v>45.9</v>
      </c>
    </row>
    <row r="61" spans="1:36" x14ac:dyDescent="0.3">
      <c r="A61" t="s">
        <v>250</v>
      </c>
      <c r="B61">
        <v>2014</v>
      </c>
      <c r="C61" t="s">
        <v>249</v>
      </c>
      <c r="E61" t="s">
        <v>248</v>
      </c>
      <c r="F61" t="s">
        <v>247</v>
      </c>
      <c r="G61">
        <v>19</v>
      </c>
      <c r="H61" t="s">
        <v>297</v>
      </c>
      <c r="I61">
        <v>10</v>
      </c>
      <c r="J61" t="s">
        <v>303</v>
      </c>
      <c r="K61">
        <v>119</v>
      </c>
      <c r="M61" s="16" t="s">
        <v>149</v>
      </c>
      <c r="N61">
        <v>0</v>
      </c>
      <c r="P61" t="s">
        <v>376</v>
      </c>
      <c r="Q61" t="s">
        <v>375</v>
      </c>
      <c r="R61" t="s">
        <v>243</v>
      </c>
      <c r="S61" t="s">
        <v>242</v>
      </c>
      <c r="T61">
        <v>54.2</v>
      </c>
      <c r="AB61" t="s">
        <v>303</v>
      </c>
      <c r="AE61" s="83">
        <v>54</v>
      </c>
      <c r="AF61" s="83">
        <f t="shared" si="0"/>
        <v>0</v>
      </c>
      <c r="AJ61" s="83">
        <v>54</v>
      </c>
    </row>
    <row r="62" spans="1:36" x14ac:dyDescent="0.3">
      <c r="A62" t="s">
        <v>250</v>
      </c>
      <c r="B62">
        <v>2014</v>
      </c>
      <c r="C62" t="s">
        <v>249</v>
      </c>
      <c r="E62" t="s">
        <v>248</v>
      </c>
      <c r="F62" t="s">
        <v>247</v>
      </c>
      <c r="G62">
        <v>19</v>
      </c>
      <c r="H62" t="s">
        <v>285</v>
      </c>
      <c r="I62">
        <v>80</v>
      </c>
      <c r="J62" t="s">
        <v>291</v>
      </c>
      <c r="K62">
        <v>121</v>
      </c>
      <c r="M62" s="16" t="s">
        <v>151</v>
      </c>
      <c r="N62">
        <v>0</v>
      </c>
      <c r="P62" t="s">
        <v>376</v>
      </c>
      <c r="Q62" t="s">
        <v>375</v>
      </c>
      <c r="R62" t="s">
        <v>243</v>
      </c>
      <c r="S62" t="s">
        <v>242</v>
      </c>
      <c r="T62">
        <v>46.9</v>
      </c>
      <c r="AB62" t="s">
        <v>291</v>
      </c>
      <c r="AE62" s="83">
        <v>46</v>
      </c>
      <c r="AF62" s="83">
        <f t="shared" si="0"/>
        <v>0.10000000000000142</v>
      </c>
      <c r="AJ62" s="83">
        <v>45.9</v>
      </c>
    </row>
    <row r="63" spans="1:36" x14ac:dyDescent="0.3">
      <c r="A63" t="s">
        <v>250</v>
      </c>
      <c r="B63">
        <v>2014</v>
      </c>
      <c r="C63" t="s">
        <v>249</v>
      </c>
      <c r="E63" t="s">
        <v>248</v>
      </c>
      <c r="F63" t="s">
        <v>247</v>
      </c>
      <c r="G63">
        <v>19</v>
      </c>
      <c r="H63" t="s">
        <v>273</v>
      </c>
      <c r="I63">
        <v>90</v>
      </c>
      <c r="J63" t="s">
        <v>276</v>
      </c>
      <c r="K63">
        <v>123</v>
      </c>
      <c r="M63" s="16" t="s">
        <v>153</v>
      </c>
      <c r="N63">
        <v>0</v>
      </c>
      <c r="P63" t="s">
        <v>376</v>
      </c>
      <c r="Q63" t="s">
        <v>375</v>
      </c>
      <c r="R63" t="s">
        <v>243</v>
      </c>
      <c r="S63" t="s">
        <v>242</v>
      </c>
      <c r="T63">
        <v>49.4</v>
      </c>
      <c r="AB63" t="s">
        <v>276</v>
      </c>
      <c r="AE63" s="83">
        <v>49</v>
      </c>
      <c r="AF63" s="83">
        <f t="shared" si="0"/>
        <v>0.10000000000000142</v>
      </c>
      <c r="AJ63" s="83">
        <v>48.9</v>
      </c>
    </row>
    <row r="64" spans="1:36" x14ac:dyDescent="0.3">
      <c r="A64" t="s">
        <v>250</v>
      </c>
      <c r="B64">
        <v>2014</v>
      </c>
      <c r="C64" t="s">
        <v>249</v>
      </c>
      <c r="E64" t="s">
        <v>248</v>
      </c>
      <c r="F64" t="s">
        <v>247</v>
      </c>
      <c r="G64">
        <v>19</v>
      </c>
      <c r="H64" t="s">
        <v>285</v>
      </c>
      <c r="I64">
        <v>80</v>
      </c>
      <c r="J64" t="s">
        <v>290</v>
      </c>
      <c r="K64">
        <v>125</v>
      </c>
      <c r="M64" s="16" t="s">
        <v>155</v>
      </c>
      <c r="N64">
        <v>0</v>
      </c>
      <c r="P64" t="s">
        <v>376</v>
      </c>
      <c r="Q64" t="s">
        <v>375</v>
      </c>
      <c r="R64" t="s">
        <v>243</v>
      </c>
      <c r="S64" t="s">
        <v>242</v>
      </c>
      <c r="T64">
        <v>47.5</v>
      </c>
      <c r="AB64" t="s">
        <v>290</v>
      </c>
      <c r="AE64" s="83">
        <v>46</v>
      </c>
      <c r="AF64" s="83">
        <f t="shared" si="0"/>
        <v>-0.10000000000000142</v>
      </c>
      <c r="AJ64" s="83">
        <v>46.1</v>
      </c>
    </row>
    <row r="65" spans="1:36" x14ac:dyDescent="0.3">
      <c r="A65" t="s">
        <v>250</v>
      </c>
      <c r="B65">
        <v>2014</v>
      </c>
      <c r="C65" t="s">
        <v>249</v>
      </c>
      <c r="E65" t="s">
        <v>248</v>
      </c>
      <c r="F65" t="s">
        <v>247</v>
      </c>
      <c r="G65">
        <v>19</v>
      </c>
      <c r="H65" t="s">
        <v>344</v>
      </c>
      <c r="I65">
        <v>50</v>
      </c>
      <c r="J65" t="s">
        <v>349</v>
      </c>
      <c r="K65">
        <v>127</v>
      </c>
      <c r="M65" s="16" t="s">
        <v>157</v>
      </c>
      <c r="N65">
        <v>0</v>
      </c>
      <c r="P65" t="s">
        <v>376</v>
      </c>
      <c r="Q65" t="s">
        <v>375</v>
      </c>
      <c r="R65" t="s">
        <v>243</v>
      </c>
      <c r="S65" t="s">
        <v>242</v>
      </c>
      <c r="T65">
        <v>55.7</v>
      </c>
      <c r="AB65" t="s">
        <v>349</v>
      </c>
      <c r="AE65" s="83">
        <v>55</v>
      </c>
      <c r="AF65" s="83">
        <f t="shared" si="0"/>
        <v>-0.29999999999999716</v>
      </c>
      <c r="AJ65" s="83">
        <v>55.3</v>
      </c>
    </row>
    <row r="66" spans="1:36" x14ac:dyDescent="0.3">
      <c r="A66" t="s">
        <v>250</v>
      </c>
      <c r="B66">
        <v>2014</v>
      </c>
      <c r="C66" t="s">
        <v>249</v>
      </c>
      <c r="E66" t="s">
        <v>248</v>
      </c>
      <c r="F66" t="s">
        <v>247</v>
      </c>
      <c r="G66">
        <v>19</v>
      </c>
      <c r="H66" t="s">
        <v>263</v>
      </c>
      <c r="I66">
        <v>70</v>
      </c>
      <c r="J66" t="s">
        <v>267</v>
      </c>
      <c r="K66">
        <v>129</v>
      </c>
      <c r="M66" s="16" t="s">
        <v>159</v>
      </c>
      <c r="N66">
        <v>0</v>
      </c>
      <c r="P66" t="s">
        <v>376</v>
      </c>
      <c r="Q66" t="s">
        <v>375</v>
      </c>
      <c r="R66" t="s">
        <v>243</v>
      </c>
      <c r="S66" t="s">
        <v>242</v>
      </c>
      <c r="T66">
        <v>55.1</v>
      </c>
      <c r="AB66" t="s">
        <v>267</v>
      </c>
      <c r="AE66" s="83">
        <v>55</v>
      </c>
      <c r="AF66" s="83">
        <f t="shared" ref="AF66:AF100" si="1">+AE66-AJ66</f>
        <v>0.5</v>
      </c>
      <c r="AJ66" s="83">
        <v>54.5</v>
      </c>
    </row>
    <row r="67" spans="1:36" x14ac:dyDescent="0.3">
      <c r="A67" t="s">
        <v>250</v>
      </c>
      <c r="B67">
        <v>2014</v>
      </c>
      <c r="C67" t="s">
        <v>249</v>
      </c>
      <c r="E67" t="s">
        <v>248</v>
      </c>
      <c r="F67" t="s">
        <v>247</v>
      </c>
      <c r="G67">
        <v>19</v>
      </c>
      <c r="H67" t="s">
        <v>322</v>
      </c>
      <c r="I67">
        <v>20</v>
      </c>
      <c r="J67" t="s">
        <v>325</v>
      </c>
      <c r="K67">
        <v>131</v>
      </c>
      <c r="M67" s="16" t="s">
        <v>161</v>
      </c>
      <c r="N67">
        <v>0</v>
      </c>
      <c r="P67" t="s">
        <v>376</v>
      </c>
      <c r="Q67" t="s">
        <v>375</v>
      </c>
      <c r="R67" t="s">
        <v>243</v>
      </c>
      <c r="S67" t="s">
        <v>242</v>
      </c>
      <c r="T67">
        <v>49.8</v>
      </c>
      <c r="AB67" t="s">
        <v>325</v>
      </c>
      <c r="AE67" s="83">
        <v>50</v>
      </c>
      <c r="AF67" s="83">
        <f t="shared" si="1"/>
        <v>0.39999999999999858</v>
      </c>
      <c r="AJ67" s="83">
        <v>49.6</v>
      </c>
    </row>
    <row r="68" spans="1:36" x14ac:dyDescent="0.3">
      <c r="A68" t="s">
        <v>250</v>
      </c>
      <c r="B68">
        <v>2014</v>
      </c>
      <c r="C68" t="s">
        <v>249</v>
      </c>
      <c r="E68" t="s">
        <v>248</v>
      </c>
      <c r="F68" t="s">
        <v>247</v>
      </c>
      <c r="G68">
        <v>19</v>
      </c>
      <c r="H68" t="s">
        <v>246</v>
      </c>
      <c r="I68">
        <v>40</v>
      </c>
      <c r="J68" t="s">
        <v>253</v>
      </c>
      <c r="K68">
        <v>133</v>
      </c>
      <c r="M68" s="16" t="s">
        <v>163</v>
      </c>
      <c r="N68">
        <v>0</v>
      </c>
      <c r="P68" t="s">
        <v>376</v>
      </c>
      <c r="Q68" t="s">
        <v>375</v>
      </c>
      <c r="R68" t="s">
        <v>243</v>
      </c>
      <c r="S68" t="s">
        <v>242</v>
      </c>
      <c r="T68">
        <v>47.8</v>
      </c>
      <c r="AB68" t="s">
        <v>253</v>
      </c>
      <c r="AE68" s="83">
        <v>40</v>
      </c>
      <c r="AF68" s="83">
        <f t="shared" si="1"/>
        <v>-7.1000000000000014</v>
      </c>
      <c r="AJ68" s="83">
        <v>47.1</v>
      </c>
    </row>
    <row r="69" spans="1:36" x14ac:dyDescent="0.3">
      <c r="A69" t="s">
        <v>250</v>
      </c>
      <c r="B69">
        <v>2014</v>
      </c>
      <c r="C69" t="s">
        <v>249</v>
      </c>
      <c r="E69" t="s">
        <v>248</v>
      </c>
      <c r="F69" t="s">
        <v>247</v>
      </c>
      <c r="G69">
        <v>19</v>
      </c>
      <c r="H69" t="s">
        <v>285</v>
      </c>
      <c r="I69">
        <v>80</v>
      </c>
      <c r="J69" t="s">
        <v>289</v>
      </c>
      <c r="K69">
        <v>135</v>
      </c>
      <c r="M69" s="16" t="s">
        <v>165</v>
      </c>
      <c r="N69">
        <v>0</v>
      </c>
      <c r="P69" t="s">
        <v>376</v>
      </c>
      <c r="Q69" t="s">
        <v>375</v>
      </c>
      <c r="R69" t="s">
        <v>243</v>
      </c>
      <c r="S69" t="s">
        <v>242</v>
      </c>
      <c r="T69">
        <v>49.3</v>
      </c>
      <c r="AB69" t="s">
        <v>289</v>
      </c>
      <c r="AE69" s="83">
        <v>49</v>
      </c>
      <c r="AF69" s="83">
        <f t="shared" si="1"/>
        <v>0.20000000000000284</v>
      </c>
      <c r="AJ69" s="83">
        <v>48.8</v>
      </c>
    </row>
    <row r="70" spans="1:36" x14ac:dyDescent="0.3">
      <c r="A70" t="s">
        <v>250</v>
      </c>
      <c r="B70">
        <v>2014</v>
      </c>
      <c r="C70" t="s">
        <v>249</v>
      </c>
      <c r="E70" t="s">
        <v>248</v>
      </c>
      <c r="F70" t="s">
        <v>247</v>
      </c>
      <c r="G70">
        <v>19</v>
      </c>
      <c r="H70" t="s">
        <v>263</v>
      </c>
      <c r="I70">
        <v>70</v>
      </c>
      <c r="J70" t="s">
        <v>266</v>
      </c>
      <c r="K70">
        <v>137</v>
      </c>
      <c r="M70" s="16" t="s">
        <v>167</v>
      </c>
      <c r="N70">
        <v>0</v>
      </c>
      <c r="P70" t="s">
        <v>376</v>
      </c>
      <c r="Q70" t="s">
        <v>375</v>
      </c>
      <c r="R70" t="s">
        <v>243</v>
      </c>
      <c r="S70" t="s">
        <v>242</v>
      </c>
      <c r="T70">
        <v>50.5</v>
      </c>
      <c r="AB70" t="s">
        <v>266</v>
      </c>
      <c r="AE70" s="83">
        <v>50</v>
      </c>
      <c r="AF70" s="83">
        <f t="shared" si="1"/>
        <v>-0.20000000000000284</v>
      </c>
      <c r="AJ70" s="83">
        <v>50.2</v>
      </c>
    </row>
    <row r="71" spans="1:36" x14ac:dyDescent="0.3">
      <c r="A71" t="s">
        <v>250</v>
      </c>
      <c r="B71">
        <v>2014</v>
      </c>
      <c r="C71" t="s">
        <v>249</v>
      </c>
      <c r="E71" t="s">
        <v>248</v>
      </c>
      <c r="F71" t="s">
        <v>247</v>
      </c>
      <c r="G71">
        <v>19</v>
      </c>
      <c r="H71" t="s">
        <v>334</v>
      </c>
      <c r="I71">
        <v>60</v>
      </c>
      <c r="J71" t="s">
        <v>335</v>
      </c>
      <c r="K71">
        <v>139</v>
      </c>
      <c r="M71" s="16" t="s">
        <v>169</v>
      </c>
      <c r="N71">
        <v>0</v>
      </c>
      <c r="P71" t="s">
        <v>376</v>
      </c>
      <c r="Q71" t="s">
        <v>375</v>
      </c>
      <c r="R71" t="s">
        <v>243</v>
      </c>
      <c r="S71" t="s">
        <v>242</v>
      </c>
      <c r="T71">
        <v>57.3</v>
      </c>
      <c r="AB71" t="s">
        <v>335</v>
      </c>
      <c r="AE71" s="83">
        <v>57</v>
      </c>
      <c r="AF71" s="83">
        <f t="shared" si="1"/>
        <v>0.39999999999999858</v>
      </c>
      <c r="AJ71" s="83">
        <v>56.6</v>
      </c>
    </row>
    <row r="72" spans="1:36" x14ac:dyDescent="0.3">
      <c r="A72" t="s">
        <v>250</v>
      </c>
      <c r="B72">
        <v>2014</v>
      </c>
      <c r="C72" t="s">
        <v>249</v>
      </c>
      <c r="E72" t="s">
        <v>248</v>
      </c>
      <c r="F72" t="s">
        <v>247</v>
      </c>
      <c r="G72">
        <v>19</v>
      </c>
      <c r="H72" t="s">
        <v>297</v>
      </c>
      <c r="I72">
        <v>10</v>
      </c>
      <c r="J72" t="s">
        <v>302</v>
      </c>
      <c r="K72">
        <v>141</v>
      </c>
      <c r="M72" s="16" t="s">
        <v>171</v>
      </c>
      <c r="N72">
        <v>0</v>
      </c>
      <c r="P72" t="s">
        <v>376</v>
      </c>
      <c r="Q72" t="s">
        <v>375</v>
      </c>
      <c r="R72" t="s">
        <v>243</v>
      </c>
      <c r="S72" t="s">
        <v>242</v>
      </c>
      <c r="T72">
        <v>56.2</v>
      </c>
      <c r="AB72" t="s">
        <v>302</v>
      </c>
      <c r="AE72" s="83">
        <v>56</v>
      </c>
      <c r="AF72" s="83">
        <f t="shared" si="1"/>
        <v>0</v>
      </c>
      <c r="AJ72" s="83">
        <v>56</v>
      </c>
    </row>
    <row r="73" spans="1:36" x14ac:dyDescent="0.3">
      <c r="A73" t="s">
        <v>250</v>
      </c>
      <c r="B73">
        <v>2014</v>
      </c>
      <c r="C73" t="s">
        <v>249</v>
      </c>
      <c r="E73" t="s">
        <v>248</v>
      </c>
      <c r="F73" t="s">
        <v>247</v>
      </c>
      <c r="G73">
        <v>19</v>
      </c>
      <c r="H73" t="s">
        <v>297</v>
      </c>
      <c r="I73">
        <v>10</v>
      </c>
      <c r="J73" t="s">
        <v>301</v>
      </c>
      <c r="K73">
        <v>143</v>
      </c>
      <c r="M73" s="16" t="s">
        <v>173</v>
      </c>
      <c r="N73">
        <v>0</v>
      </c>
      <c r="P73" t="s">
        <v>376</v>
      </c>
      <c r="Q73" t="s">
        <v>375</v>
      </c>
      <c r="R73" t="s">
        <v>243</v>
      </c>
      <c r="S73" t="s">
        <v>242</v>
      </c>
      <c r="T73">
        <v>52.7</v>
      </c>
      <c r="AB73" t="s">
        <v>301</v>
      </c>
      <c r="AE73" s="83">
        <v>52</v>
      </c>
      <c r="AF73" s="83">
        <f t="shared" si="1"/>
        <v>-0.39999999999999858</v>
      </c>
      <c r="AJ73" s="83">
        <v>52.4</v>
      </c>
    </row>
    <row r="74" spans="1:36" x14ac:dyDescent="0.3">
      <c r="A74" t="s">
        <v>250</v>
      </c>
      <c r="B74">
        <v>2014</v>
      </c>
      <c r="C74" t="s">
        <v>249</v>
      </c>
      <c r="E74" t="s">
        <v>248</v>
      </c>
      <c r="F74" t="s">
        <v>247</v>
      </c>
      <c r="G74">
        <v>19</v>
      </c>
      <c r="H74" t="s">
        <v>263</v>
      </c>
      <c r="I74">
        <v>70</v>
      </c>
      <c r="J74" t="s">
        <v>265</v>
      </c>
      <c r="K74">
        <v>145</v>
      </c>
      <c r="M74" s="16" t="s">
        <v>175</v>
      </c>
      <c r="N74">
        <v>0</v>
      </c>
      <c r="P74" t="s">
        <v>376</v>
      </c>
      <c r="Q74" t="s">
        <v>375</v>
      </c>
      <c r="R74" t="s">
        <v>243</v>
      </c>
      <c r="S74" t="s">
        <v>242</v>
      </c>
      <c r="T74">
        <v>55.3</v>
      </c>
      <c r="AB74" t="s">
        <v>265</v>
      </c>
      <c r="AE74" s="83">
        <v>55</v>
      </c>
      <c r="AF74" s="83">
        <f t="shared" si="1"/>
        <v>0.10000000000000142</v>
      </c>
      <c r="AJ74" s="83">
        <v>54.9</v>
      </c>
    </row>
    <row r="75" spans="1:36" x14ac:dyDescent="0.3">
      <c r="A75" t="s">
        <v>250</v>
      </c>
      <c r="B75">
        <v>2014</v>
      </c>
      <c r="C75" t="s">
        <v>249</v>
      </c>
      <c r="E75" t="s">
        <v>248</v>
      </c>
      <c r="F75" t="s">
        <v>247</v>
      </c>
      <c r="G75">
        <v>19</v>
      </c>
      <c r="H75" t="s">
        <v>297</v>
      </c>
      <c r="I75">
        <v>10</v>
      </c>
      <c r="J75" t="s">
        <v>300</v>
      </c>
      <c r="K75">
        <v>147</v>
      </c>
      <c r="M75" s="16" t="s">
        <v>177</v>
      </c>
      <c r="N75">
        <v>0</v>
      </c>
      <c r="P75" t="s">
        <v>376</v>
      </c>
      <c r="Q75" t="s">
        <v>375</v>
      </c>
      <c r="R75" t="s">
        <v>243</v>
      </c>
      <c r="S75" t="s">
        <v>242</v>
      </c>
      <c r="T75">
        <v>46.2</v>
      </c>
      <c r="AB75" t="s">
        <v>300</v>
      </c>
      <c r="AE75" s="83">
        <v>45</v>
      </c>
      <c r="AF75" s="83">
        <f t="shared" si="1"/>
        <v>-0.29999999999999716</v>
      </c>
      <c r="AJ75" s="83">
        <v>45.3</v>
      </c>
    </row>
    <row r="76" spans="1:36" x14ac:dyDescent="0.3">
      <c r="A76" t="s">
        <v>250</v>
      </c>
      <c r="B76">
        <v>2014</v>
      </c>
      <c r="C76" t="s">
        <v>249</v>
      </c>
      <c r="E76" t="s">
        <v>248</v>
      </c>
      <c r="F76" t="s">
        <v>247</v>
      </c>
      <c r="G76">
        <v>19</v>
      </c>
      <c r="H76" t="s">
        <v>297</v>
      </c>
      <c r="I76">
        <v>10</v>
      </c>
      <c r="J76" t="s">
        <v>299</v>
      </c>
      <c r="K76">
        <v>149</v>
      </c>
      <c r="M76" s="16" t="s">
        <v>179</v>
      </c>
      <c r="N76">
        <v>0</v>
      </c>
      <c r="P76" t="s">
        <v>376</v>
      </c>
      <c r="Q76" t="s">
        <v>375</v>
      </c>
      <c r="R76" t="s">
        <v>243</v>
      </c>
      <c r="S76" t="s">
        <v>242</v>
      </c>
      <c r="T76">
        <v>57.2</v>
      </c>
      <c r="AB76" t="s">
        <v>299</v>
      </c>
      <c r="AE76" s="83">
        <v>57</v>
      </c>
      <c r="AF76" s="83">
        <f t="shared" si="1"/>
        <v>0.39999999999999858</v>
      </c>
      <c r="AJ76" s="83">
        <v>56.6</v>
      </c>
    </row>
    <row r="77" spans="1:36" x14ac:dyDescent="0.3">
      <c r="A77" t="s">
        <v>250</v>
      </c>
      <c r="B77">
        <v>2014</v>
      </c>
      <c r="C77" t="s">
        <v>249</v>
      </c>
      <c r="E77" t="s">
        <v>248</v>
      </c>
      <c r="F77" t="s">
        <v>247</v>
      </c>
      <c r="G77">
        <v>19</v>
      </c>
      <c r="H77" t="s">
        <v>297</v>
      </c>
      <c r="I77">
        <v>10</v>
      </c>
      <c r="J77" t="s">
        <v>298</v>
      </c>
      <c r="K77">
        <v>151</v>
      </c>
      <c r="M77" s="16" t="s">
        <v>181</v>
      </c>
      <c r="N77">
        <v>0</v>
      </c>
      <c r="P77" t="s">
        <v>376</v>
      </c>
      <c r="Q77" t="s">
        <v>375</v>
      </c>
      <c r="R77" t="s">
        <v>243</v>
      </c>
      <c r="S77" t="s">
        <v>242</v>
      </c>
      <c r="T77">
        <v>48.2</v>
      </c>
      <c r="AB77" t="s">
        <v>298</v>
      </c>
      <c r="AE77" s="83">
        <v>48</v>
      </c>
      <c r="AF77" s="83">
        <f t="shared" si="1"/>
        <v>0</v>
      </c>
      <c r="AJ77" s="83">
        <v>48</v>
      </c>
    </row>
    <row r="78" spans="1:36" x14ac:dyDescent="0.3">
      <c r="A78" t="s">
        <v>250</v>
      </c>
      <c r="B78">
        <v>2014</v>
      </c>
      <c r="C78" t="s">
        <v>249</v>
      </c>
      <c r="E78" t="s">
        <v>248</v>
      </c>
      <c r="F78" t="s">
        <v>247</v>
      </c>
      <c r="G78">
        <v>19</v>
      </c>
      <c r="H78" t="s">
        <v>344</v>
      </c>
      <c r="I78">
        <v>50</v>
      </c>
      <c r="J78" t="s">
        <v>348</v>
      </c>
      <c r="K78">
        <v>153</v>
      </c>
      <c r="M78" s="16" t="s">
        <v>183</v>
      </c>
      <c r="N78">
        <v>0</v>
      </c>
      <c r="P78" t="s">
        <v>376</v>
      </c>
      <c r="Q78" t="s">
        <v>375</v>
      </c>
      <c r="R78" t="s">
        <v>243</v>
      </c>
      <c r="S78" t="s">
        <v>242</v>
      </c>
      <c r="T78">
        <v>50.2</v>
      </c>
      <c r="AB78" t="s">
        <v>348</v>
      </c>
      <c r="AE78" s="83">
        <v>49</v>
      </c>
      <c r="AF78" s="83">
        <f t="shared" si="1"/>
        <v>0.20000000000000284</v>
      </c>
      <c r="AJ78" s="83">
        <v>48.8</v>
      </c>
    </row>
    <row r="79" spans="1:36" x14ac:dyDescent="0.3">
      <c r="A79" t="s">
        <v>250</v>
      </c>
      <c r="B79">
        <v>2014</v>
      </c>
      <c r="C79" t="s">
        <v>249</v>
      </c>
      <c r="E79" t="s">
        <v>248</v>
      </c>
      <c r="F79" t="s">
        <v>247</v>
      </c>
      <c r="G79">
        <v>19</v>
      </c>
      <c r="H79" t="s">
        <v>263</v>
      </c>
      <c r="I79">
        <v>70</v>
      </c>
      <c r="J79" t="s">
        <v>264</v>
      </c>
      <c r="K79">
        <v>155</v>
      </c>
      <c r="M79" s="16" t="s">
        <v>185</v>
      </c>
      <c r="N79">
        <v>0</v>
      </c>
      <c r="P79" t="s">
        <v>376</v>
      </c>
      <c r="Q79" t="s">
        <v>375</v>
      </c>
      <c r="R79" t="s">
        <v>243</v>
      </c>
      <c r="S79" t="s">
        <v>242</v>
      </c>
      <c r="T79">
        <v>51.6</v>
      </c>
      <c r="AB79" t="s">
        <v>264</v>
      </c>
      <c r="AE79" s="83">
        <v>51</v>
      </c>
      <c r="AF79" s="83">
        <f t="shared" si="1"/>
        <v>-0.29999999999999716</v>
      </c>
      <c r="AJ79" s="83">
        <v>51.3</v>
      </c>
    </row>
    <row r="80" spans="1:36" s="25" customFormat="1" x14ac:dyDescent="0.3">
      <c r="A80" s="25" t="s">
        <v>250</v>
      </c>
      <c r="B80" s="25">
        <v>2014</v>
      </c>
      <c r="C80" s="25" t="s">
        <v>249</v>
      </c>
      <c r="E80" s="25" t="s">
        <v>248</v>
      </c>
      <c r="F80" s="25" t="s">
        <v>247</v>
      </c>
      <c r="G80" s="25">
        <v>19</v>
      </c>
      <c r="H80" s="25" t="s">
        <v>263</v>
      </c>
      <c r="I80" s="25">
        <v>70</v>
      </c>
      <c r="J80" s="25" t="s">
        <v>264</v>
      </c>
      <c r="K80" s="25">
        <v>155</v>
      </c>
      <c r="M80" s="16" t="s">
        <v>187</v>
      </c>
      <c r="N80" s="25">
        <v>0</v>
      </c>
      <c r="P80" s="25" t="s">
        <v>376</v>
      </c>
      <c r="Q80" s="25" t="s">
        <v>375</v>
      </c>
      <c r="R80" s="25" t="s">
        <v>243</v>
      </c>
      <c r="S80" s="25" t="s">
        <v>242</v>
      </c>
      <c r="T80" s="25">
        <v>51.6</v>
      </c>
      <c r="AB80" t="str">
        <f>+AB79</f>
        <v>POTTAWATTAMIE</v>
      </c>
      <c r="AC80"/>
      <c r="AD80"/>
      <c r="AE80" s="83">
        <v>51</v>
      </c>
      <c r="AF80" s="83">
        <f t="shared" si="1"/>
        <v>-0.29999999999999716</v>
      </c>
      <c r="AJ80">
        <f t="shared" ref="AJ80" si="2">+AJ79</f>
        <v>51.3</v>
      </c>
    </row>
    <row r="81" spans="1:36" x14ac:dyDescent="0.3">
      <c r="A81" t="s">
        <v>250</v>
      </c>
      <c r="B81">
        <v>2014</v>
      </c>
      <c r="C81" t="s">
        <v>249</v>
      </c>
      <c r="E81" t="s">
        <v>248</v>
      </c>
      <c r="F81" t="s">
        <v>247</v>
      </c>
      <c r="G81">
        <v>19</v>
      </c>
      <c r="H81" t="s">
        <v>344</v>
      </c>
      <c r="I81">
        <v>50</v>
      </c>
      <c r="J81" t="s">
        <v>347</v>
      </c>
      <c r="K81">
        <v>157</v>
      </c>
      <c r="M81" s="16" t="s">
        <v>189</v>
      </c>
      <c r="N81">
        <v>0</v>
      </c>
      <c r="P81" t="s">
        <v>376</v>
      </c>
      <c r="Q81" t="s">
        <v>375</v>
      </c>
      <c r="R81" t="s">
        <v>243</v>
      </c>
      <c r="S81" t="s">
        <v>242</v>
      </c>
      <c r="T81">
        <v>51.2</v>
      </c>
      <c r="AB81" s="25" t="s">
        <v>347</v>
      </c>
      <c r="AC81" s="25"/>
      <c r="AD81" s="25"/>
      <c r="AE81" s="83">
        <v>51</v>
      </c>
      <c r="AF81" s="83">
        <f t="shared" si="1"/>
        <v>0</v>
      </c>
      <c r="AJ81" s="83">
        <v>51</v>
      </c>
    </row>
    <row r="82" spans="1:36" x14ac:dyDescent="0.3">
      <c r="A82" t="s">
        <v>250</v>
      </c>
      <c r="B82">
        <v>2014</v>
      </c>
      <c r="C82" t="s">
        <v>249</v>
      </c>
      <c r="E82" t="s">
        <v>248</v>
      </c>
      <c r="F82" t="s">
        <v>247</v>
      </c>
      <c r="G82">
        <v>19</v>
      </c>
      <c r="H82" t="s">
        <v>285</v>
      </c>
      <c r="I82">
        <v>80</v>
      </c>
      <c r="J82" t="s">
        <v>288</v>
      </c>
      <c r="K82">
        <v>159</v>
      </c>
      <c r="M82" s="16" t="s">
        <v>191</v>
      </c>
      <c r="N82">
        <v>0</v>
      </c>
      <c r="P82" t="s">
        <v>376</v>
      </c>
      <c r="Q82" t="s">
        <v>375</v>
      </c>
      <c r="R82" t="s">
        <v>243</v>
      </c>
      <c r="S82" t="s">
        <v>242</v>
      </c>
      <c r="T82">
        <v>46.6</v>
      </c>
      <c r="AB82" t="s">
        <v>288</v>
      </c>
      <c r="AE82" s="83">
        <v>46</v>
      </c>
      <c r="AF82" s="83">
        <f t="shared" si="1"/>
        <v>-0.29999999999999716</v>
      </c>
      <c r="AJ82" s="83">
        <v>46.3</v>
      </c>
    </row>
    <row r="83" spans="1:36" x14ac:dyDescent="0.3">
      <c r="A83" t="s">
        <v>250</v>
      </c>
      <c r="B83">
        <v>2014</v>
      </c>
      <c r="C83" t="s">
        <v>249</v>
      </c>
      <c r="E83" t="s">
        <v>248</v>
      </c>
      <c r="F83" t="s">
        <v>247</v>
      </c>
      <c r="G83">
        <v>19</v>
      </c>
      <c r="H83" t="s">
        <v>246</v>
      </c>
      <c r="I83">
        <v>40</v>
      </c>
      <c r="J83" t="s">
        <v>252</v>
      </c>
      <c r="K83">
        <v>161</v>
      </c>
      <c r="M83" s="16" t="s">
        <v>193</v>
      </c>
      <c r="N83">
        <v>0</v>
      </c>
      <c r="P83" t="s">
        <v>376</v>
      </c>
      <c r="Q83" t="s">
        <v>375</v>
      </c>
      <c r="R83" t="s">
        <v>243</v>
      </c>
      <c r="S83" t="s">
        <v>242</v>
      </c>
      <c r="T83">
        <v>55.6</v>
      </c>
      <c r="AB83" t="s">
        <v>252</v>
      </c>
      <c r="AE83" s="83">
        <v>55</v>
      </c>
      <c r="AF83" s="83">
        <f t="shared" si="1"/>
        <v>-0.39999999999999858</v>
      </c>
      <c r="AJ83" s="83">
        <v>55.4</v>
      </c>
    </row>
    <row r="84" spans="1:36" x14ac:dyDescent="0.3">
      <c r="A84" t="s">
        <v>250</v>
      </c>
      <c r="B84">
        <v>2014</v>
      </c>
      <c r="C84" t="s">
        <v>249</v>
      </c>
      <c r="E84" t="s">
        <v>248</v>
      </c>
      <c r="F84" t="s">
        <v>247</v>
      </c>
      <c r="G84">
        <v>19</v>
      </c>
      <c r="H84" t="s">
        <v>334</v>
      </c>
      <c r="I84">
        <v>60</v>
      </c>
      <c r="J84" t="s">
        <v>333</v>
      </c>
      <c r="K84">
        <v>163</v>
      </c>
      <c r="M84" s="16" t="s">
        <v>195</v>
      </c>
      <c r="N84">
        <v>0</v>
      </c>
      <c r="P84" t="s">
        <v>376</v>
      </c>
      <c r="Q84" t="s">
        <v>375</v>
      </c>
      <c r="R84" t="s">
        <v>243</v>
      </c>
      <c r="S84" t="s">
        <v>242</v>
      </c>
      <c r="T84">
        <v>60.2</v>
      </c>
      <c r="AB84" t="s">
        <v>333</v>
      </c>
      <c r="AE84" s="83">
        <v>60</v>
      </c>
      <c r="AF84" s="83">
        <f t="shared" si="1"/>
        <v>0</v>
      </c>
      <c r="AJ84" s="83">
        <v>60</v>
      </c>
    </row>
    <row r="85" spans="1:36" x14ac:dyDescent="0.3">
      <c r="A85" t="s">
        <v>250</v>
      </c>
      <c r="B85">
        <v>2014</v>
      </c>
      <c r="C85" t="s">
        <v>249</v>
      </c>
      <c r="E85" t="s">
        <v>248</v>
      </c>
      <c r="F85" t="s">
        <v>247</v>
      </c>
      <c r="G85">
        <v>19</v>
      </c>
      <c r="H85" t="s">
        <v>246</v>
      </c>
      <c r="I85">
        <v>40</v>
      </c>
      <c r="J85" t="s">
        <v>251</v>
      </c>
      <c r="K85">
        <v>165</v>
      </c>
      <c r="M85" s="16" t="s">
        <v>197</v>
      </c>
      <c r="N85">
        <v>0</v>
      </c>
      <c r="P85" t="s">
        <v>376</v>
      </c>
      <c r="Q85" t="s">
        <v>375</v>
      </c>
      <c r="R85" t="s">
        <v>243</v>
      </c>
      <c r="S85" t="s">
        <v>242</v>
      </c>
      <c r="T85">
        <v>55.7</v>
      </c>
      <c r="AB85" t="s">
        <v>251</v>
      </c>
      <c r="AE85" s="83">
        <v>55</v>
      </c>
      <c r="AF85" s="83">
        <f t="shared" si="1"/>
        <v>-0.5</v>
      </c>
      <c r="AJ85" s="83">
        <v>55.5</v>
      </c>
    </row>
    <row r="86" spans="1:36" x14ac:dyDescent="0.3">
      <c r="A86" t="s">
        <v>250</v>
      </c>
      <c r="B86">
        <v>2014</v>
      </c>
      <c r="C86" t="s">
        <v>249</v>
      </c>
      <c r="E86" t="s">
        <v>248</v>
      </c>
      <c r="F86" t="s">
        <v>247</v>
      </c>
      <c r="G86">
        <v>19</v>
      </c>
      <c r="H86" t="s">
        <v>297</v>
      </c>
      <c r="I86">
        <v>10</v>
      </c>
      <c r="J86" t="s">
        <v>296</v>
      </c>
      <c r="K86">
        <v>167</v>
      </c>
      <c r="M86" s="16" t="s">
        <v>199</v>
      </c>
      <c r="N86">
        <v>0</v>
      </c>
      <c r="P86" t="s">
        <v>376</v>
      </c>
      <c r="Q86" t="s">
        <v>375</v>
      </c>
      <c r="R86" t="s">
        <v>243</v>
      </c>
      <c r="S86" t="s">
        <v>242</v>
      </c>
      <c r="T86">
        <v>60.9</v>
      </c>
      <c r="AB86" t="s">
        <v>296</v>
      </c>
      <c r="AE86" s="83">
        <v>61</v>
      </c>
      <c r="AF86" s="83">
        <f t="shared" si="1"/>
        <v>0.39999999999999858</v>
      </c>
      <c r="AJ86" s="83">
        <v>60.6</v>
      </c>
    </row>
    <row r="87" spans="1:36" x14ac:dyDescent="0.3">
      <c r="A87" t="s">
        <v>250</v>
      </c>
      <c r="B87">
        <v>2014</v>
      </c>
      <c r="C87" t="s">
        <v>249</v>
      </c>
      <c r="E87" t="s">
        <v>248</v>
      </c>
      <c r="F87" t="s">
        <v>247</v>
      </c>
      <c r="G87">
        <v>19</v>
      </c>
      <c r="H87" t="s">
        <v>344</v>
      </c>
      <c r="I87">
        <v>50</v>
      </c>
      <c r="J87" t="s">
        <v>346</v>
      </c>
      <c r="K87">
        <v>169</v>
      </c>
      <c r="M87" s="16" t="s">
        <v>201</v>
      </c>
      <c r="N87">
        <v>0</v>
      </c>
      <c r="P87" t="s">
        <v>376</v>
      </c>
      <c r="Q87" t="s">
        <v>375</v>
      </c>
      <c r="R87" t="s">
        <v>243</v>
      </c>
      <c r="S87" t="s">
        <v>242</v>
      </c>
      <c r="T87">
        <v>47.4</v>
      </c>
      <c r="AB87" t="s">
        <v>346</v>
      </c>
      <c r="AE87" s="83">
        <v>47</v>
      </c>
      <c r="AF87" s="83">
        <f t="shared" si="1"/>
        <v>-0.10000000000000142</v>
      </c>
      <c r="AJ87" s="83">
        <v>47.1</v>
      </c>
    </row>
    <row r="88" spans="1:36" x14ac:dyDescent="0.3">
      <c r="A88" t="s">
        <v>250</v>
      </c>
      <c r="B88">
        <v>2014</v>
      </c>
      <c r="C88" t="s">
        <v>249</v>
      </c>
      <c r="E88" t="s">
        <v>248</v>
      </c>
      <c r="F88" t="s">
        <v>247</v>
      </c>
      <c r="G88">
        <v>19</v>
      </c>
      <c r="H88" t="s">
        <v>344</v>
      </c>
      <c r="I88">
        <v>50</v>
      </c>
      <c r="J88" t="s">
        <v>345</v>
      </c>
      <c r="K88">
        <v>171</v>
      </c>
      <c r="M88" s="16" t="s">
        <v>203</v>
      </c>
      <c r="N88">
        <v>0</v>
      </c>
      <c r="P88" t="s">
        <v>376</v>
      </c>
      <c r="Q88" t="s">
        <v>375</v>
      </c>
      <c r="R88" t="s">
        <v>243</v>
      </c>
      <c r="S88" t="s">
        <v>242</v>
      </c>
      <c r="T88">
        <v>53.8</v>
      </c>
      <c r="AB88" t="s">
        <v>345</v>
      </c>
      <c r="AE88" s="83">
        <v>53</v>
      </c>
      <c r="AF88" s="83">
        <f t="shared" si="1"/>
        <v>-0.39999999999999858</v>
      </c>
      <c r="AJ88" s="83">
        <v>53.4</v>
      </c>
    </row>
    <row r="89" spans="1:36" x14ac:dyDescent="0.3">
      <c r="A89" t="s">
        <v>250</v>
      </c>
      <c r="B89">
        <v>2014</v>
      </c>
      <c r="C89" t="s">
        <v>249</v>
      </c>
      <c r="E89" t="s">
        <v>248</v>
      </c>
      <c r="F89" t="s">
        <v>247</v>
      </c>
      <c r="G89">
        <v>19</v>
      </c>
      <c r="H89" t="s">
        <v>263</v>
      </c>
      <c r="I89">
        <v>70</v>
      </c>
      <c r="J89" t="s">
        <v>262</v>
      </c>
      <c r="K89">
        <v>173</v>
      </c>
      <c r="M89" s="16" t="s">
        <v>205</v>
      </c>
      <c r="N89">
        <v>0</v>
      </c>
      <c r="P89" t="s">
        <v>376</v>
      </c>
      <c r="Q89" t="s">
        <v>375</v>
      </c>
      <c r="R89" t="s">
        <v>243</v>
      </c>
      <c r="S89" t="s">
        <v>242</v>
      </c>
      <c r="T89">
        <v>51.2</v>
      </c>
      <c r="AB89" t="s">
        <v>262</v>
      </c>
      <c r="AE89" s="83">
        <v>51</v>
      </c>
      <c r="AF89" s="83">
        <f t="shared" si="1"/>
        <v>0</v>
      </c>
      <c r="AJ89" s="83">
        <v>51</v>
      </c>
    </row>
    <row r="90" spans="1:36" x14ac:dyDescent="0.3">
      <c r="A90" t="s">
        <v>250</v>
      </c>
      <c r="B90">
        <v>2014</v>
      </c>
      <c r="C90" t="s">
        <v>249</v>
      </c>
      <c r="E90" t="s">
        <v>248</v>
      </c>
      <c r="F90" t="s">
        <v>247</v>
      </c>
      <c r="G90">
        <v>19</v>
      </c>
      <c r="H90" t="s">
        <v>285</v>
      </c>
      <c r="I90">
        <v>80</v>
      </c>
      <c r="J90" t="s">
        <v>287</v>
      </c>
      <c r="K90">
        <v>175</v>
      </c>
      <c r="M90" s="16" t="s">
        <v>207</v>
      </c>
      <c r="N90">
        <v>0</v>
      </c>
      <c r="P90" t="s">
        <v>376</v>
      </c>
      <c r="Q90" t="s">
        <v>375</v>
      </c>
      <c r="R90" t="s">
        <v>243</v>
      </c>
      <c r="S90" t="s">
        <v>242</v>
      </c>
      <c r="T90">
        <v>50</v>
      </c>
      <c r="AB90" t="s">
        <v>287</v>
      </c>
      <c r="AE90" s="83">
        <v>50</v>
      </c>
      <c r="AF90" s="83">
        <f t="shared" si="1"/>
        <v>0.20000000000000284</v>
      </c>
      <c r="AJ90" s="83">
        <v>49.8</v>
      </c>
    </row>
    <row r="91" spans="1:36" x14ac:dyDescent="0.3">
      <c r="A91" t="s">
        <v>250</v>
      </c>
      <c r="B91">
        <v>2014</v>
      </c>
      <c r="C91" t="s">
        <v>249</v>
      </c>
      <c r="E91" t="s">
        <v>248</v>
      </c>
      <c r="F91" t="s">
        <v>247</v>
      </c>
      <c r="G91">
        <v>19</v>
      </c>
      <c r="H91" t="s">
        <v>273</v>
      </c>
      <c r="I91">
        <v>90</v>
      </c>
      <c r="J91" t="s">
        <v>275</v>
      </c>
      <c r="K91">
        <v>177</v>
      </c>
      <c r="M91" s="16" t="s">
        <v>209</v>
      </c>
      <c r="N91">
        <v>0</v>
      </c>
      <c r="P91" t="s">
        <v>376</v>
      </c>
      <c r="Q91" t="s">
        <v>375</v>
      </c>
      <c r="R91" t="s">
        <v>243</v>
      </c>
      <c r="S91" t="s">
        <v>242</v>
      </c>
      <c r="T91">
        <v>49.9</v>
      </c>
      <c r="AB91" t="s">
        <v>275</v>
      </c>
      <c r="AE91" s="83">
        <v>50</v>
      </c>
      <c r="AF91" s="83">
        <f t="shared" si="1"/>
        <v>0.39999999999999858</v>
      </c>
      <c r="AJ91" s="83">
        <v>49.6</v>
      </c>
    </row>
    <row r="92" spans="1:36" x14ac:dyDescent="0.3">
      <c r="A92" t="s">
        <v>250</v>
      </c>
      <c r="B92">
        <v>2014</v>
      </c>
      <c r="C92" t="s">
        <v>249</v>
      </c>
      <c r="E92" t="s">
        <v>248</v>
      </c>
      <c r="F92" t="s">
        <v>247</v>
      </c>
      <c r="G92">
        <v>19</v>
      </c>
      <c r="H92" t="s">
        <v>273</v>
      </c>
      <c r="I92">
        <v>90</v>
      </c>
      <c r="J92" t="s">
        <v>274</v>
      </c>
      <c r="K92">
        <v>179</v>
      </c>
      <c r="M92" s="16" t="s">
        <v>211</v>
      </c>
      <c r="N92">
        <v>0</v>
      </c>
      <c r="P92" t="s">
        <v>376</v>
      </c>
      <c r="Q92" t="s">
        <v>375</v>
      </c>
      <c r="R92" t="s">
        <v>243</v>
      </c>
      <c r="S92" t="s">
        <v>242</v>
      </c>
      <c r="T92">
        <v>49.1</v>
      </c>
      <c r="AB92" t="s">
        <v>274</v>
      </c>
      <c r="AE92" s="83">
        <v>49</v>
      </c>
      <c r="AF92" s="83">
        <f t="shared" si="1"/>
        <v>0.20000000000000284</v>
      </c>
      <c r="AJ92" s="83">
        <v>48.8</v>
      </c>
    </row>
    <row r="93" spans="1:36" x14ac:dyDescent="0.3">
      <c r="A93" t="s">
        <v>250</v>
      </c>
      <c r="B93">
        <v>2014</v>
      </c>
      <c r="C93" t="s">
        <v>249</v>
      </c>
      <c r="E93" t="s">
        <v>248</v>
      </c>
      <c r="F93" t="s">
        <v>247</v>
      </c>
      <c r="G93">
        <v>19</v>
      </c>
      <c r="H93" t="s">
        <v>285</v>
      </c>
      <c r="I93">
        <v>80</v>
      </c>
      <c r="J93" t="s">
        <v>286</v>
      </c>
      <c r="K93">
        <v>181</v>
      </c>
      <c r="M93" s="16" t="s">
        <v>213</v>
      </c>
      <c r="N93">
        <v>0</v>
      </c>
      <c r="P93" t="s">
        <v>376</v>
      </c>
      <c r="Q93" t="s">
        <v>375</v>
      </c>
      <c r="R93" t="s">
        <v>243</v>
      </c>
      <c r="S93" t="s">
        <v>242</v>
      </c>
      <c r="T93">
        <v>47</v>
      </c>
      <c r="AB93" t="s">
        <v>286</v>
      </c>
      <c r="AE93" s="83">
        <v>46</v>
      </c>
      <c r="AF93" s="83">
        <f t="shared" si="1"/>
        <v>-0.10000000000000142</v>
      </c>
      <c r="AJ93" s="83">
        <v>46.1</v>
      </c>
    </row>
    <row r="94" spans="1:36" x14ac:dyDescent="0.3">
      <c r="A94" t="s">
        <v>250</v>
      </c>
      <c r="B94">
        <v>2014</v>
      </c>
      <c r="C94" t="s">
        <v>249</v>
      </c>
      <c r="E94" t="s">
        <v>248</v>
      </c>
      <c r="F94" t="s">
        <v>247</v>
      </c>
      <c r="G94">
        <v>19</v>
      </c>
      <c r="H94" t="s">
        <v>273</v>
      </c>
      <c r="I94">
        <v>90</v>
      </c>
      <c r="J94" t="s">
        <v>272</v>
      </c>
      <c r="K94">
        <v>183</v>
      </c>
      <c r="M94" s="16" t="s">
        <v>215</v>
      </c>
      <c r="N94">
        <v>0</v>
      </c>
      <c r="P94" t="s">
        <v>376</v>
      </c>
      <c r="Q94" t="s">
        <v>375</v>
      </c>
      <c r="R94" t="s">
        <v>243</v>
      </c>
      <c r="S94" t="s">
        <v>242</v>
      </c>
      <c r="T94">
        <v>54.5</v>
      </c>
      <c r="AB94" t="s">
        <v>272</v>
      </c>
      <c r="AE94" s="83">
        <v>53</v>
      </c>
      <c r="AF94" s="83">
        <f t="shared" si="1"/>
        <v>-0.29999999999999716</v>
      </c>
      <c r="AJ94" s="83">
        <v>53.3</v>
      </c>
    </row>
    <row r="95" spans="1:36" x14ac:dyDescent="0.3">
      <c r="A95" t="s">
        <v>250</v>
      </c>
      <c r="B95">
        <v>2014</v>
      </c>
      <c r="C95" t="s">
        <v>249</v>
      </c>
      <c r="E95" t="s">
        <v>248</v>
      </c>
      <c r="F95" t="s">
        <v>247</v>
      </c>
      <c r="G95">
        <v>19</v>
      </c>
      <c r="H95" t="s">
        <v>285</v>
      </c>
      <c r="I95">
        <v>80</v>
      </c>
      <c r="J95" t="s">
        <v>284</v>
      </c>
      <c r="K95">
        <v>185</v>
      </c>
      <c r="M95" s="16" t="s">
        <v>217</v>
      </c>
      <c r="N95">
        <v>0</v>
      </c>
      <c r="P95" t="s">
        <v>376</v>
      </c>
      <c r="Q95" t="s">
        <v>375</v>
      </c>
      <c r="R95" t="s">
        <v>243</v>
      </c>
      <c r="S95" t="s">
        <v>242</v>
      </c>
      <c r="T95">
        <v>46.3</v>
      </c>
      <c r="AB95" t="s">
        <v>284</v>
      </c>
      <c r="AE95" s="83">
        <v>46</v>
      </c>
      <c r="AF95" s="83">
        <f t="shared" si="1"/>
        <v>-0.10000000000000142</v>
      </c>
      <c r="AJ95" s="83">
        <v>46.1</v>
      </c>
    </row>
    <row r="96" spans="1:36" x14ac:dyDescent="0.3">
      <c r="A96" t="s">
        <v>250</v>
      </c>
      <c r="B96">
        <v>2014</v>
      </c>
      <c r="C96" t="s">
        <v>249</v>
      </c>
      <c r="E96" t="s">
        <v>248</v>
      </c>
      <c r="F96" t="s">
        <v>247</v>
      </c>
      <c r="G96">
        <v>19</v>
      </c>
      <c r="H96" t="s">
        <v>344</v>
      </c>
      <c r="I96">
        <v>50</v>
      </c>
      <c r="J96" t="s">
        <v>343</v>
      </c>
      <c r="K96">
        <v>187</v>
      </c>
      <c r="M96" s="16" t="s">
        <v>219</v>
      </c>
      <c r="N96">
        <v>0</v>
      </c>
      <c r="P96" t="s">
        <v>376</v>
      </c>
      <c r="Q96" t="s">
        <v>375</v>
      </c>
      <c r="R96" t="s">
        <v>243</v>
      </c>
      <c r="S96" t="s">
        <v>242</v>
      </c>
      <c r="T96">
        <v>52.8</v>
      </c>
      <c r="AB96" t="s">
        <v>343</v>
      </c>
      <c r="AE96" s="83">
        <v>52</v>
      </c>
      <c r="AF96" s="83">
        <f t="shared" si="1"/>
        <v>-0.5</v>
      </c>
      <c r="AJ96" s="83">
        <v>52.5</v>
      </c>
    </row>
    <row r="97" spans="1:36" x14ac:dyDescent="0.3">
      <c r="A97" t="s">
        <v>250</v>
      </c>
      <c r="B97">
        <v>2014</v>
      </c>
      <c r="C97" t="s">
        <v>249</v>
      </c>
      <c r="E97" t="s">
        <v>248</v>
      </c>
      <c r="F97" t="s">
        <v>247</v>
      </c>
      <c r="G97">
        <v>19</v>
      </c>
      <c r="H97" t="s">
        <v>322</v>
      </c>
      <c r="I97">
        <v>20</v>
      </c>
      <c r="J97" t="s">
        <v>324</v>
      </c>
      <c r="K97">
        <v>189</v>
      </c>
      <c r="M97" s="16" t="s">
        <v>221</v>
      </c>
      <c r="N97">
        <v>0</v>
      </c>
      <c r="P97" t="s">
        <v>376</v>
      </c>
      <c r="Q97" t="s">
        <v>375</v>
      </c>
      <c r="R97" t="s">
        <v>243</v>
      </c>
      <c r="S97" t="s">
        <v>242</v>
      </c>
      <c r="T97">
        <v>48.2</v>
      </c>
      <c r="AB97" t="s">
        <v>324</v>
      </c>
      <c r="AE97" s="83">
        <v>48</v>
      </c>
      <c r="AF97" s="83">
        <f t="shared" si="1"/>
        <v>0.20000000000000284</v>
      </c>
      <c r="AJ97" s="83">
        <v>47.8</v>
      </c>
    </row>
    <row r="98" spans="1:36" x14ac:dyDescent="0.3">
      <c r="A98" t="s">
        <v>250</v>
      </c>
      <c r="B98">
        <v>2014</v>
      </c>
      <c r="C98" t="s">
        <v>249</v>
      </c>
      <c r="E98" t="s">
        <v>248</v>
      </c>
      <c r="F98" t="s">
        <v>247</v>
      </c>
      <c r="G98">
        <v>19</v>
      </c>
      <c r="H98" t="s">
        <v>310</v>
      </c>
      <c r="I98">
        <v>30</v>
      </c>
      <c r="J98" t="s">
        <v>309</v>
      </c>
      <c r="K98">
        <v>191</v>
      </c>
      <c r="M98" s="16" t="s">
        <v>223</v>
      </c>
      <c r="N98">
        <v>0</v>
      </c>
      <c r="P98" t="s">
        <v>376</v>
      </c>
      <c r="Q98" t="s">
        <v>375</v>
      </c>
      <c r="R98" t="s">
        <v>243</v>
      </c>
      <c r="S98" t="s">
        <v>242</v>
      </c>
      <c r="T98">
        <v>50.6</v>
      </c>
      <c r="AB98" t="s">
        <v>309</v>
      </c>
      <c r="AE98" s="83">
        <v>50</v>
      </c>
      <c r="AF98" s="83">
        <f t="shared" si="1"/>
        <v>-0.39999999999999858</v>
      </c>
      <c r="AJ98" s="83">
        <v>50.4</v>
      </c>
    </row>
    <row r="99" spans="1:36" x14ac:dyDescent="0.3">
      <c r="A99" t="s">
        <v>250</v>
      </c>
      <c r="B99">
        <v>2014</v>
      </c>
      <c r="C99" t="s">
        <v>249</v>
      </c>
      <c r="E99" t="s">
        <v>248</v>
      </c>
      <c r="F99" t="s">
        <v>247</v>
      </c>
      <c r="G99">
        <v>19</v>
      </c>
      <c r="H99" t="s">
        <v>246</v>
      </c>
      <c r="I99">
        <v>40</v>
      </c>
      <c r="J99" t="s">
        <v>245</v>
      </c>
      <c r="K99">
        <v>193</v>
      </c>
      <c r="M99" s="16" t="s">
        <v>225</v>
      </c>
      <c r="N99">
        <v>0</v>
      </c>
      <c r="P99" t="s">
        <v>376</v>
      </c>
      <c r="Q99" t="s">
        <v>375</v>
      </c>
      <c r="R99" t="s">
        <v>243</v>
      </c>
      <c r="S99" t="s">
        <v>242</v>
      </c>
      <c r="T99">
        <v>52.3</v>
      </c>
      <c r="AB99" t="s">
        <v>245</v>
      </c>
      <c r="AE99" s="83">
        <v>52</v>
      </c>
      <c r="AF99" s="83">
        <f t="shared" si="1"/>
        <v>-0.10000000000000142</v>
      </c>
      <c r="AJ99" s="83">
        <v>52.1</v>
      </c>
    </row>
    <row r="100" spans="1:36" x14ac:dyDescent="0.3">
      <c r="A100" t="s">
        <v>250</v>
      </c>
      <c r="B100">
        <v>2014</v>
      </c>
      <c r="C100" t="s">
        <v>249</v>
      </c>
      <c r="E100" t="s">
        <v>248</v>
      </c>
      <c r="F100" t="s">
        <v>247</v>
      </c>
      <c r="G100">
        <v>19</v>
      </c>
      <c r="H100" t="s">
        <v>322</v>
      </c>
      <c r="I100">
        <v>20</v>
      </c>
      <c r="J100" t="s">
        <v>323</v>
      </c>
      <c r="K100">
        <v>195</v>
      </c>
      <c r="M100" s="16" t="s">
        <v>227</v>
      </c>
      <c r="N100">
        <v>0</v>
      </c>
      <c r="P100" t="s">
        <v>376</v>
      </c>
      <c r="Q100" t="s">
        <v>375</v>
      </c>
      <c r="R100" t="s">
        <v>243</v>
      </c>
      <c r="S100" t="s">
        <v>242</v>
      </c>
      <c r="T100">
        <v>50</v>
      </c>
      <c r="AB100" t="s">
        <v>323</v>
      </c>
      <c r="AE100" s="83">
        <v>49</v>
      </c>
      <c r="AF100" s="83">
        <f t="shared" si="1"/>
        <v>0.20000000000000284</v>
      </c>
      <c r="AJ100" s="83">
        <v>48.8</v>
      </c>
    </row>
    <row r="101" spans="1:36" x14ac:dyDescent="0.3">
      <c r="A101" t="s">
        <v>250</v>
      </c>
      <c r="B101">
        <v>2014</v>
      </c>
      <c r="C101" t="s">
        <v>249</v>
      </c>
      <c r="E101" t="s">
        <v>248</v>
      </c>
      <c r="F101" t="s">
        <v>247</v>
      </c>
      <c r="G101">
        <v>19</v>
      </c>
      <c r="H101" t="s">
        <v>322</v>
      </c>
      <c r="I101">
        <v>20</v>
      </c>
      <c r="J101" t="s">
        <v>321</v>
      </c>
      <c r="K101">
        <v>197</v>
      </c>
      <c r="M101" s="16" t="s">
        <v>229</v>
      </c>
      <c r="N101">
        <v>0</v>
      </c>
      <c r="P101" t="s">
        <v>376</v>
      </c>
      <c r="Q101" t="s">
        <v>375</v>
      </c>
      <c r="R101" t="s">
        <v>243</v>
      </c>
      <c r="S101" t="s">
        <v>242</v>
      </c>
      <c r="T101">
        <v>43.1</v>
      </c>
      <c r="AB101" t="s">
        <v>321</v>
      </c>
      <c r="AE101" s="83">
        <v>43</v>
      </c>
      <c r="AF101" s="83">
        <f>+AE101-AJ101</f>
        <v>0.20000000000000284</v>
      </c>
      <c r="AJ101" s="83">
        <v>42.8</v>
      </c>
    </row>
  </sheetData>
  <sortState ref="A2:U100">
    <sortCondition ref="K2:K10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Example</vt:lpstr>
      <vt:lpstr>Your farm</vt:lpstr>
      <vt:lpstr>Sensitivity charts</vt:lpstr>
      <vt:lpstr>corn</vt:lpstr>
      <vt:lpstr>soy</vt:lpstr>
      <vt:lpstr>corn14</vt:lpstr>
      <vt:lpstr>soy14</vt:lpstr>
      <vt:lpstr>Counties</vt:lpstr>
      <vt:lpstr>Example!Print_Area</vt:lpstr>
      <vt:lpstr>'Your farm'!Print_Area</vt:lpstr>
    </vt:vector>
  </TitlesOfParts>
  <Company>Iowa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Plastina</dc:creator>
  <cp:lastModifiedBy>Johanns, Ann M [ECONA]</cp:lastModifiedBy>
  <cp:lastPrinted>2015-11-09T22:18:47Z</cp:lastPrinted>
  <dcterms:created xsi:type="dcterms:W3CDTF">2015-05-29T16:38:37Z</dcterms:created>
  <dcterms:modified xsi:type="dcterms:W3CDTF">2015-11-10T14:24:03Z</dcterms:modified>
</cp:coreProperties>
</file>