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holste\Documents\AgDM\1-24\a1-20 decision tools\"/>
    </mc:Choice>
  </mc:AlternateContent>
  <xr:revisionPtr revIDLastSave="0" documentId="13_ncr:1_{D6DC8854-DB5F-4617-9B91-4E981518F86B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Hay Budget" sheetId="6" r:id="rId1"/>
    <sheet name="Blank" sheetId="8" r:id="rId2"/>
  </sheets>
  <definedNames>
    <definedName name="_xlnm._FilterDatabase" localSheetId="1" hidden="1">Blank!$A$20:$K$20</definedName>
    <definedName name="_xlnm._FilterDatabase" localSheetId="0" hidden="1">'Hay Budget'!$A$20:$K$20</definedName>
    <definedName name="_xlnm.Print_Area" localSheetId="1">Blank!$A$1:$G$181</definedName>
    <definedName name="_xlnm.Print_Area" localSheetId="0">'Hay Budget'!$A$1:$G$180</definedName>
    <definedName name="_xlnm.Print_Titles" localSheetId="1">Blank!$1:$2</definedName>
    <definedName name="_xlnm.Print_Titles" localSheetId="0">'Hay Budget'!$1:$2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6" i="6" l="1"/>
  <c r="D22" i="6"/>
  <c r="C22" i="6"/>
  <c r="A176" i="8" l="1"/>
  <c r="D75" i="6" l="1"/>
  <c r="D163" i="8" l="1"/>
  <c r="D133" i="8"/>
  <c r="E133" i="8" s="1"/>
  <c r="F133" i="8" s="1"/>
  <c r="D133" i="6"/>
  <c r="E133" i="6" l="1"/>
  <c r="F133" i="6" s="1"/>
  <c r="A179" i="8"/>
  <c r="B168" i="8"/>
  <c r="E157" i="8"/>
  <c r="A157" i="8" s="1"/>
  <c r="F150" i="8"/>
  <c r="E150" i="8"/>
  <c r="D147" i="8"/>
  <c r="D152" i="8" s="1"/>
  <c r="C147" i="8"/>
  <c r="C152" i="8" s="1"/>
  <c r="C151" i="8" s="1"/>
  <c r="E146" i="8"/>
  <c r="F146" i="8" s="1"/>
  <c r="E145" i="8"/>
  <c r="F145" i="8" s="1"/>
  <c r="E144" i="8"/>
  <c r="F144" i="8" s="1"/>
  <c r="E141" i="8"/>
  <c r="F141" i="8" s="1"/>
  <c r="C135" i="8"/>
  <c r="D126" i="8"/>
  <c r="E123" i="8"/>
  <c r="F123" i="8" s="1"/>
  <c r="B105" i="8"/>
  <c r="E104" i="8"/>
  <c r="F104" i="8" s="1"/>
  <c r="B103" i="8"/>
  <c r="E102" i="8"/>
  <c r="F102" i="8" s="1"/>
  <c r="B101" i="8"/>
  <c r="E100" i="8"/>
  <c r="E88" i="8"/>
  <c r="F88" i="8" s="1"/>
  <c r="D85" i="8"/>
  <c r="D89" i="8" s="1"/>
  <c r="C85" i="8"/>
  <c r="C89" i="8" s="1"/>
  <c r="E84" i="8"/>
  <c r="F84" i="8" s="1"/>
  <c r="E83" i="8"/>
  <c r="F83" i="8" s="1"/>
  <c r="E82" i="8"/>
  <c r="F82" i="8" s="1"/>
  <c r="E78" i="8"/>
  <c r="F78" i="8" s="1"/>
  <c r="E75" i="8"/>
  <c r="F75" i="8" s="1"/>
  <c r="D75" i="8"/>
  <c r="C75" i="8"/>
  <c r="E74" i="8"/>
  <c r="F74" i="8" s="1"/>
  <c r="E73" i="8"/>
  <c r="F73" i="8" s="1"/>
  <c r="D70" i="8"/>
  <c r="C70" i="8"/>
  <c r="E69" i="8"/>
  <c r="F69" i="8" s="1"/>
  <c r="E66" i="8"/>
  <c r="F66" i="8" s="1"/>
  <c r="C60" i="8"/>
  <c r="E60" i="8" s="1"/>
  <c r="F60" i="8" s="1"/>
  <c r="E58" i="8"/>
  <c r="F58" i="8" s="1"/>
  <c r="F57" i="8"/>
  <c r="E57" i="8"/>
  <c r="F56" i="8"/>
  <c r="E56" i="8"/>
  <c r="D51" i="8"/>
  <c r="E51" i="8" s="1"/>
  <c r="F51" i="8" s="1"/>
  <c r="D48" i="8"/>
  <c r="E48" i="8" s="1"/>
  <c r="F48" i="8" s="1"/>
  <c r="D45" i="8"/>
  <c r="D40" i="8"/>
  <c r="E40" i="8" s="1"/>
  <c r="F40" i="8" s="1"/>
  <c r="D37" i="8"/>
  <c r="E37" i="8" s="1"/>
  <c r="F37" i="8" s="1"/>
  <c r="E34" i="8"/>
  <c r="F34" i="8" s="1"/>
  <c r="D34" i="8"/>
  <c r="D31" i="8"/>
  <c r="E31" i="8" s="1"/>
  <c r="F31" i="8" s="1"/>
  <c r="D27" i="8"/>
  <c r="D28" i="8" s="1"/>
  <c r="C27" i="8"/>
  <c r="C28" i="8" s="1"/>
  <c r="F26" i="8"/>
  <c r="E26" i="8"/>
  <c r="E25" i="8"/>
  <c r="F25" i="8" s="1"/>
  <c r="E24" i="8"/>
  <c r="F24" i="8" s="1"/>
  <c r="E23" i="8"/>
  <c r="F23" i="8" s="1"/>
  <c r="E22" i="8"/>
  <c r="F22" i="8" s="1"/>
  <c r="E21" i="8"/>
  <c r="F21" i="8" s="1"/>
  <c r="E58" i="6"/>
  <c r="F58" i="6" s="1"/>
  <c r="E157" i="6"/>
  <c r="A179" i="6"/>
  <c r="E126" i="8" l="1"/>
  <c r="F126" i="8" s="1"/>
  <c r="D154" i="8"/>
  <c r="E106" i="8"/>
  <c r="E167" i="8" s="1"/>
  <c r="C79" i="8"/>
  <c r="E89" i="8"/>
  <c r="F89" i="8" s="1"/>
  <c r="C91" i="8"/>
  <c r="C97" i="8" s="1"/>
  <c r="E85" i="8"/>
  <c r="F85" i="8" s="1"/>
  <c r="E70" i="8"/>
  <c r="F70" i="8" s="1"/>
  <c r="D79" i="8"/>
  <c r="D91" i="8" s="1"/>
  <c r="E152" i="8"/>
  <c r="F152" i="8" s="1"/>
  <c r="D151" i="8"/>
  <c r="F106" i="8"/>
  <c r="F27" i="8"/>
  <c r="C154" i="8"/>
  <c r="D54" i="8"/>
  <c r="E54" i="8" s="1"/>
  <c r="F54" i="8" s="1"/>
  <c r="E45" i="8"/>
  <c r="F45" i="8" s="1"/>
  <c r="E135" i="8"/>
  <c r="F135" i="8" s="1"/>
  <c r="E27" i="8"/>
  <c r="E28" i="8" s="1"/>
  <c r="E147" i="8"/>
  <c r="F147" i="8" s="1"/>
  <c r="D43" i="8"/>
  <c r="E43" i="8" s="1"/>
  <c r="F43" i="8" s="1"/>
  <c r="F100" i="8"/>
  <c r="D45" i="6"/>
  <c r="E91" i="8" l="1"/>
  <c r="F91" i="8" s="1"/>
  <c r="E79" i="8"/>
  <c r="F79" i="8" s="1"/>
  <c r="D97" i="8"/>
  <c r="F167" i="8"/>
  <c r="E169" i="8"/>
  <c r="C163" i="8"/>
  <c r="C162" i="8"/>
  <c r="E154" i="8"/>
  <c r="F154" i="8" s="1"/>
  <c r="C27" i="6"/>
  <c r="C60" i="6"/>
  <c r="C70" i="6"/>
  <c r="C75" i="6"/>
  <c r="C85" i="6"/>
  <c r="C89" i="6" s="1"/>
  <c r="C147" i="6"/>
  <c r="C152" i="6" s="1"/>
  <c r="C135" i="6"/>
  <c r="D27" i="6"/>
  <c r="D31" i="6"/>
  <c r="E31" i="6" s="1"/>
  <c r="F31" i="6" s="1"/>
  <c r="D34" i="6"/>
  <c r="D37" i="6"/>
  <c r="E37" i="6" s="1"/>
  <c r="F37" i="6" s="1"/>
  <c r="D40" i="6"/>
  <c r="E40" i="6" s="1"/>
  <c r="F40" i="6" s="1"/>
  <c r="D48" i="6"/>
  <c r="E48" i="6" s="1"/>
  <c r="F48" i="6" s="1"/>
  <c r="D51" i="6"/>
  <c r="E51" i="6" s="1"/>
  <c r="F51" i="6" s="1"/>
  <c r="D70" i="6"/>
  <c r="D85" i="6"/>
  <c r="D89" i="6" s="1"/>
  <c r="D147" i="6"/>
  <c r="D152" i="6" s="1"/>
  <c r="D154" i="6" s="1"/>
  <c r="E100" i="6"/>
  <c r="F100" i="6" s="1"/>
  <c r="E102" i="6"/>
  <c r="F102" i="6" s="1"/>
  <c r="E104" i="6"/>
  <c r="F104" i="6" s="1"/>
  <c r="E21" i="6"/>
  <c r="F21" i="6" s="1"/>
  <c r="E22" i="6"/>
  <c r="F22" i="6" s="1"/>
  <c r="E23" i="6"/>
  <c r="F23" i="6" s="1"/>
  <c r="E24" i="6"/>
  <c r="F24" i="6" s="1"/>
  <c r="E25" i="6"/>
  <c r="F25" i="6" s="1"/>
  <c r="E26" i="6"/>
  <c r="F26" i="6" s="1"/>
  <c r="E56" i="6"/>
  <c r="F56" i="6"/>
  <c r="E57" i="6"/>
  <c r="F57" i="6"/>
  <c r="E66" i="6"/>
  <c r="F66" i="6" s="1"/>
  <c r="E69" i="6"/>
  <c r="F69" i="6" s="1"/>
  <c r="E73" i="6"/>
  <c r="F73" i="6" s="1"/>
  <c r="E74" i="6"/>
  <c r="F74" i="6" s="1"/>
  <c r="E75" i="6"/>
  <c r="F75" i="6" s="1"/>
  <c r="E78" i="6"/>
  <c r="F78" i="6" s="1"/>
  <c r="E82" i="6"/>
  <c r="F82" i="6" s="1"/>
  <c r="E83" i="6"/>
  <c r="F83" i="6" s="1"/>
  <c r="E84" i="6"/>
  <c r="F84" i="6" s="1"/>
  <c r="E88" i="6"/>
  <c r="F88" i="6" s="1"/>
  <c r="B101" i="6"/>
  <c r="B103" i="6"/>
  <c r="B105" i="6"/>
  <c r="E123" i="6"/>
  <c r="F123" i="6" s="1"/>
  <c r="E141" i="6"/>
  <c r="F141" i="6" s="1"/>
  <c r="E144" i="6"/>
  <c r="F144" i="6" s="1"/>
  <c r="E145" i="6"/>
  <c r="F145" i="6" s="1"/>
  <c r="E146" i="6"/>
  <c r="F146" i="6" s="1"/>
  <c r="E150" i="6"/>
  <c r="F150" i="6" s="1"/>
  <c r="A157" i="6"/>
  <c r="B168" i="6"/>
  <c r="E97" i="8" l="1"/>
  <c r="D162" i="8"/>
  <c r="C154" i="6"/>
  <c r="D111" i="8"/>
  <c r="E163" i="8"/>
  <c r="F97" i="8"/>
  <c r="F111" i="8" s="1"/>
  <c r="E111" i="8"/>
  <c r="F169" i="8"/>
  <c r="E135" i="6"/>
  <c r="F135" i="6" s="1"/>
  <c r="C28" i="6"/>
  <c r="D28" i="6"/>
  <c r="E89" i="6"/>
  <c r="F89" i="6" s="1"/>
  <c r="E106" i="6"/>
  <c r="E167" i="6" s="1"/>
  <c r="E147" i="6"/>
  <c r="F147" i="6" s="1"/>
  <c r="E126" i="6"/>
  <c r="F126" i="6" s="1"/>
  <c r="D79" i="6"/>
  <c r="D91" i="6" s="1"/>
  <c r="C79" i="6"/>
  <c r="C91" i="6" s="1"/>
  <c r="C97" i="6" s="1"/>
  <c r="E70" i="6"/>
  <c r="F70" i="6" s="1"/>
  <c r="D54" i="6"/>
  <c r="E54" i="6" s="1"/>
  <c r="F54" i="6" s="1"/>
  <c r="D43" i="6"/>
  <c r="E43" i="6" s="1"/>
  <c r="F43" i="6" s="1"/>
  <c r="F27" i="6"/>
  <c r="E27" i="6"/>
  <c r="E28" i="6" s="1"/>
  <c r="C151" i="6"/>
  <c r="E85" i="6"/>
  <c r="F85" i="6" s="1"/>
  <c r="E60" i="6"/>
  <c r="F60" i="6" s="1"/>
  <c r="E45" i="6"/>
  <c r="F45" i="6" s="1"/>
  <c r="E34" i="6"/>
  <c r="F34" i="6" s="1"/>
  <c r="D97" i="6" l="1"/>
  <c r="E162" i="8"/>
  <c r="E173" i="8" s="1"/>
  <c r="D173" i="8"/>
  <c r="C162" i="6"/>
  <c r="D151" i="6"/>
  <c r="E152" i="6"/>
  <c r="F152" i="6" s="1"/>
  <c r="E154" i="6"/>
  <c r="F154" i="6" s="1"/>
  <c r="F106" i="6"/>
  <c r="E79" i="6"/>
  <c r="F79" i="6" s="1"/>
  <c r="E91" i="6"/>
  <c r="F91" i="6" s="1"/>
  <c r="F167" i="6"/>
  <c r="E169" i="6"/>
  <c r="C163" i="6"/>
  <c r="D163" i="6" l="1"/>
  <c r="E163" i="6" s="1"/>
  <c r="D162" i="6"/>
  <c r="F162" i="8"/>
  <c r="F173" i="8" s="1"/>
  <c r="E97" i="6"/>
  <c r="D111" i="6"/>
  <c r="F169" i="6"/>
  <c r="F97" i="6" l="1"/>
  <c r="F111" i="6" s="1"/>
  <c r="E111" i="6"/>
  <c r="E162" i="6"/>
  <c r="E173" i="6" s="1"/>
  <c r="D173" i="6"/>
  <c r="F162" i="6" l="1"/>
  <c r="F173" i="6" s="1"/>
</calcChain>
</file>

<file path=xl/sharedStrings.xml><?xml version="1.0" encoding="utf-8"?>
<sst xmlns="http://schemas.openxmlformats.org/spreadsheetml/2006/main" count="426" uniqueCount="139">
  <si>
    <t>Fixed</t>
  </si>
  <si>
    <t>Variable</t>
  </si>
  <si>
    <t>Preharvest  Machinery</t>
  </si>
  <si>
    <t xml:space="preserve">  Oats </t>
  </si>
  <si>
    <t xml:space="preserve">  Alfalfa</t>
  </si>
  <si>
    <t xml:space="preserve">  Bromegrass </t>
  </si>
  <si>
    <t xml:space="preserve">  Orchardgrass </t>
  </si>
  <si>
    <t xml:space="preserve">  Herbicide</t>
  </si>
  <si>
    <t xml:space="preserve">  Lime (total cost for hay lifetime)</t>
  </si>
  <si>
    <t>Labor</t>
  </si>
  <si>
    <t xml:space="preserve">  </t>
  </si>
  <si>
    <t>Hay Production Level</t>
  </si>
  <si>
    <t>Land</t>
  </si>
  <si>
    <t>Date Printed:</t>
  </si>
  <si>
    <t xml:space="preserve"> </t>
  </si>
  <si>
    <t>Field Name</t>
  </si>
  <si>
    <t>Example</t>
  </si>
  <si>
    <t xml:space="preserve">Acres </t>
  </si>
  <si>
    <t>Enter your input values in shaded cells.</t>
  </si>
  <si>
    <t>Total Cost</t>
  </si>
  <si>
    <t>Total</t>
  </si>
  <si>
    <t>All Acres</t>
  </si>
  <si>
    <t xml:space="preserve">    Total per acre</t>
  </si>
  <si>
    <t xml:space="preserve">    Total all acres</t>
  </si>
  <si>
    <t xml:space="preserve">----  </t>
  </si>
  <si>
    <t xml:space="preserve">    price per pound</t>
  </si>
  <si>
    <t xml:space="preserve">    pounds per acre</t>
  </si>
  <si>
    <t xml:space="preserve">    Rate per hour</t>
  </si>
  <si>
    <t xml:space="preserve">    bushels per acre</t>
  </si>
  <si>
    <t>Rake</t>
  </si>
  <si>
    <t>Hauling</t>
  </si>
  <si>
    <t>Baling</t>
  </si>
  <si>
    <t>----</t>
  </si>
  <si>
    <t xml:space="preserve">  Rate per hour</t>
  </si>
  <si>
    <t>Cuttings</t>
  </si>
  <si>
    <t>Combine</t>
  </si>
  <si>
    <t>Bale</t>
  </si>
  <si>
    <t>Total Oats/Straw Harvest</t>
  </si>
  <si>
    <t xml:space="preserve">      Total returns</t>
  </si>
  <si>
    <t>Expected Hay price</t>
  </si>
  <si>
    <t>Phosphorus</t>
  </si>
  <si>
    <t>Potash</t>
  </si>
  <si>
    <t>Annual Fertilizer</t>
  </si>
  <si>
    <t>Fertilizer Spreader</t>
  </si>
  <si>
    <t xml:space="preserve">  Hours per cutting</t>
  </si>
  <si>
    <t xml:space="preserve">      Cost per Acre</t>
  </si>
  <si>
    <t xml:space="preserve">        Cost per Acre</t>
  </si>
  <si>
    <t>Per Acre</t>
  </si>
  <si>
    <t>Net Return</t>
  </si>
  <si>
    <t>Net Return per Acre Over</t>
  </si>
  <si>
    <t>Costs</t>
  </si>
  <si>
    <t>Gross Returns</t>
  </si>
  <si>
    <t>Establishment Year Costs</t>
  </si>
  <si>
    <t xml:space="preserve">  Cash rent equivalent, before seeding</t>
  </si>
  <si>
    <t>Seed, fertilizer, etc.</t>
  </si>
  <si>
    <t xml:space="preserve">Expected Oat Yield </t>
  </si>
  <si>
    <t>Straw Production Level</t>
  </si>
  <si>
    <t>Oats/Straw Harvesting Costs</t>
  </si>
  <si>
    <t>Harvest costs per cutting</t>
  </si>
  <si>
    <t>Total Costs</t>
  </si>
  <si>
    <t xml:space="preserve"> bu. / acre</t>
  </si>
  <si>
    <t xml:space="preserve"> tons / acre</t>
  </si>
  <si>
    <t xml:space="preserve">  Nitrogen</t>
  </si>
  <si>
    <t xml:space="preserve">  Potash</t>
  </si>
  <si>
    <t>years</t>
  </si>
  <si>
    <t xml:space="preserve">    price per bushel</t>
  </si>
  <si>
    <t>fixed cost per bushel</t>
  </si>
  <si>
    <t>variable cost per bushel</t>
  </si>
  <si>
    <t>fixed cost per ton</t>
  </si>
  <si>
    <t>variable cost per ton</t>
  </si>
  <si>
    <t>Expected Oat Price per bu.</t>
  </si>
  <si>
    <t>Expected Straw Price per ton</t>
  </si>
  <si>
    <t xml:space="preserve">  Cash rent equivalent, without seeding</t>
  </si>
  <si>
    <t>Total Hay Harvest</t>
  </si>
  <si>
    <t>Annual Production Year Costs</t>
  </si>
  <si>
    <t>Other</t>
  </si>
  <si>
    <t>Seed (drill)</t>
  </si>
  <si>
    <t>Harrow</t>
  </si>
  <si>
    <t>Spread fertilizer</t>
  </si>
  <si>
    <t>Tandem disk (2 times)</t>
  </si>
  <si>
    <t>Spray herbicide</t>
  </si>
  <si>
    <t>Oat Yield</t>
  </si>
  <si>
    <t>Straw Yield</t>
  </si>
  <si>
    <t>Hay Yield</t>
  </si>
  <si>
    <t xml:space="preserve"> tons / acre / year</t>
  </si>
  <si>
    <t>Net Returns</t>
  </si>
  <si>
    <t>Variable Costs</t>
  </si>
  <si>
    <t>Establishment Year Costs and Returns</t>
  </si>
  <si>
    <t xml:space="preserve">  Phosphorus</t>
  </si>
  <si>
    <t>Hay Production Level - year 1</t>
  </si>
  <si>
    <t>Cuttings - year 1</t>
  </si>
  <si>
    <t>Establishment Year Hay Production</t>
  </si>
  <si>
    <t>Expected Hay Price per ton</t>
  </si>
  <si>
    <t>Average costs per acre</t>
  </si>
  <si>
    <t>Total Production Year Costs</t>
  </si>
  <si>
    <t>Establishment costs per acre</t>
  </si>
  <si>
    <t>Total Harvest Costs</t>
  </si>
  <si>
    <t xml:space="preserve">  Hours other labor</t>
  </si>
  <si>
    <t>Establishment First Year Returns</t>
  </si>
  <si>
    <t>- Including Establishment Year</t>
  </si>
  <si>
    <r>
      <t xml:space="preserve">Hay Yield - </t>
    </r>
    <r>
      <rPr>
        <i/>
        <sz val="9"/>
        <rFont val="Arial"/>
        <family val="2"/>
      </rPr>
      <t>Production Years</t>
    </r>
  </si>
  <si>
    <t>removal rate per ton</t>
  </si>
  <si>
    <r>
      <t>Labor</t>
    </r>
    <r>
      <rPr>
        <sz val="10"/>
        <rFont val="Arial"/>
        <family val="2"/>
      </rPr>
      <t xml:space="preserve">  </t>
    </r>
  </si>
  <si>
    <t xml:space="preserve">   Average cost per ton</t>
  </si>
  <si>
    <t xml:space="preserve">  Total Seed Cost</t>
  </si>
  <si>
    <t xml:space="preserve">  Total Fertilizer Costs</t>
  </si>
  <si>
    <t>Fertilizer</t>
  </si>
  <si>
    <t xml:space="preserve">  Years hay will be in production 
  after establishment year</t>
  </si>
  <si>
    <t xml:space="preserve">    Hours per acre, preharvest</t>
  </si>
  <si>
    <t xml:space="preserve"> Hours per cutting, harvest</t>
  </si>
  <si>
    <t>lb. or ton / acre</t>
  </si>
  <si>
    <t>price per pound or ton</t>
  </si>
  <si>
    <t>Average Costs per Year</t>
  </si>
  <si>
    <t>Average Gross Returns per Year</t>
  </si>
  <si>
    <t>Average Net Returns per Year</t>
  </si>
  <si>
    <t>Production Costs for Alfalfa or Alfalfa-grass Hay with Companion Crop</t>
  </si>
  <si>
    <t xml:space="preserve">      Average total returns</t>
  </si>
  <si>
    <t>Ag Decision Maker -- Iowa State University Extension and Outreach</t>
  </si>
  <si>
    <t>Contact: Ann Johanns</t>
  </si>
  <si>
    <t>Haul grain</t>
  </si>
  <si>
    <t>Haul straw</t>
  </si>
  <si>
    <t>Mower-conditioner</t>
  </si>
  <si>
    <t xml:space="preserve">This is for year 1 only. </t>
  </si>
  <si>
    <t>Higher priced seed varieties or different seed mixtures could vary these costs by 1.2 to 2.0 times.</t>
  </si>
  <si>
    <t>(seeding and harvesting)</t>
  </si>
  <si>
    <t>Hay only, if no hay first year, leave blank.</t>
  </si>
  <si>
    <t>maintaining grass pasture. This worksheet separates the establishment costs for oats and hay, and</t>
  </si>
  <si>
    <t xml:space="preserve"> calculates the annual costs for hay production.</t>
  </si>
  <si>
    <t>Hay Harvesting Costs - year 1 - price per cutting</t>
  </si>
  <si>
    <t>Enter removal rates below, and spreading costs in the cells to the right.</t>
  </si>
  <si>
    <t>Crop Insurance</t>
  </si>
  <si>
    <t>/ton</t>
  </si>
  <si>
    <t>Hay Harvesting Costs per Cutting</t>
  </si>
  <si>
    <t>Yields must be entered in cells at top of spreadsheet.</t>
  </si>
  <si>
    <t xml:space="preserve">This institution is an equal opportunity provider. For the full non-discrimination statement or accommodation inquiries, go to www.extension.iastate.edu/diversity/ext.
</t>
  </si>
  <si>
    <t>Version 1.5_12024</t>
  </si>
  <si>
    <r>
      <rPr>
        <sz val="10"/>
        <rFont val="Arial"/>
        <family val="2"/>
      </rPr>
      <t>The</t>
    </r>
    <r>
      <rPr>
        <u/>
        <sz val="10"/>
        <color indexed="12"/>
        <rFont val="Arial"/>
        <family val="2"/>
      </rPr>
      <t xml:space="preserve"> Estimated Costs of Crop Production publication</t>
    </r>
    <r>
      <rPr>
        <sz val="10"/>
        <rFont val="Arial"/>
        <family val="2"/>
      </rPr>
      <t xml:space="preserve"> has more information on the annual cost per acre for </t>
    </r>
  </si>
  <si>
    <t>Bale small squares</t>
  </si>
  <si>
    <t>Round baler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</si>
</sst>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&quot;$&quot;#,##0.00_);\(&quot;$&quot;#,##0.00\)"/>
    <numFmt numFmtId="43" formatCode="_(* #,##0.00_);_(* \(#,##0.00\);_(* &quot;-&quot;??_);_(@_)"/>
    <numFmt numFmtId="164" formatCode="0.0_)"/>
    <numFmt numFmtId="165" formatCode="0.00_)"/>
    <numFmt numFmtId="166" formatCode="&quot;$&quot;#,##0.000_);\(&quot;$&quot;#,##0.000\)"/>
    <numFmt numFmtId="167" formatCode="&quot;$&quot;#,##0.00"/>
    <numFmt numFmtId="168" formatCode="&quot;$&quot;#,##0"/>
  </numFmts>
  <fonts count="28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 MT"/>
    </font>
    <font>
      <b/>
      <sz val="10"/>
      <name val="Arial MT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color indexed="9"/>
      <name val="Arial"/>
      <family val="2"/>
    </font>
    <font>
      <sz val="9"/>
      <name val="Arial"/>
      <family val="2"/>
    </font>
    <font>
      <b/>
      <u/>
      <sz val="10"/>
      <name val="Arial"/>
      <family val="2"/>
    </font>
    <font>
      <u/>
      <sz val="10"/>
      <name val="Arial MT"/>
    </font>
    <font>
      <i/>
      <sz val="10"/>
      <name val="Arial"/>
      <family val="2"/>
    </font>
    <font>
      <i/>
      <sz val="10"/>
      <name val="Arial"/>
      <family val="2"/>
    </font>
    <font>
      <b/>
      <u val="double"/>
      <sz val="10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b/>
      <u/>
      <sz val="10"/>
      <name val="Arial MT"/>
    </font>
    <font>
      <sz val="10"/>
      <color indexed="9"/>
      <name val="Arial"/>
      <family val="2"/>
    </font>
    <font>
      <u/>
      <sz val="10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sz val="6"/>
      <color indexed="63"/>
      <name val="Arial"/>
      <family val="2"/>
    </font>
    <font>
      <sz val="10"/>
      <color indexed="63"/>
      <name val="Arial"/>
      <family val="2"/>
    </font>
    <font>
      <b/>
      <sz val="16"/>
      <color indexed="9"/>
      <name val="Arial"/>
      <family val="2"/>
    </font>
    <font>
      <b/>
      <sz val="12"/>
      <color indexed="63"/>
      <name val="Arial"/>
      <family val="2"/>
    </font>
    <font>
      <b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00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0" tint="-0.14996795556505021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7" fontId="3" fillId="0" borderId="0"/>
    <xf numFmtId="7" fontId="3" fillId="0" borderId="0"/>
    <xf numFmtId="0" fontId="1" fillId="0" borderId="0"/>
    <xf numFmtId="0" fontId="1" fillId="0" borderId="0"/>
  </cellStyleXfs>
  <cellXfs count="213">
    <xf numFmtId="0" fontId="0" fillId="0" borderId="0" xfId="0"/>
    <xf numFmtId="7" fontId="6" fillId="0" borderId="0" xfId="4" applyNumberFormat="1" applyFont="1" applyProtection="1"/>
    <xf numFmtId="165" fontId="6" fillId="0" borderId="0" xfId="4" applyNumberFormat="1" applyFont="1" applyProtection="1"/>
    <xf numFmtId="165" fontId="6" fillId="0" borderId="0" xfId="4" applyNumberFormat="1" applyFont="1" applyBorder="1" applyProtection="1"/>
    <xf numFmtId="0" fontId="1" fillId="0" borderId="0" xfId="6" applyAlignment="1" applyProtection="1">
      <alignment horizontal="right"/>
    </xf>
    <xf numFmtId="7" fontId="6" fillId="0" borderId="0" xfId="4" applyNumberFormat="1" applyFont="1" applyBorder="1" applyProtection="1"/>
    <xf numFmtId="7" fontId="6" fillId="0" borderId="1" xfId="4" applyNumberFormat="1" applyFont="1" applyBorder="1" applyProtection="1"/>
    <xf numFmtId="7" fontId="6" fillId="0" borderId="0" xfId="3" applyNumberFormat="1" applyFont="1" applyAlignment="1" applyProtection="1">
      <alignment horizontal="right"/>
    </xf>
    <xf numFmtId="7" fontId="6" fillId="0" borderId="0" xfId="3" applyNumberFormat="1" applyFont="1" applyAlignment="1" applyProtection="1"/>
    <xf numFmtId="0" fontId="1" fillId="0" borderId="0" xfId="0" applyFont="1" applyProtection="1"/>
    <xf numFmtId="0" fontId="6" fillId="0" borderId="0" xfId="0" applyFont="1" applyProtection="1"/>
    <xf numFmtId="167" fontId="12" fillId="2" borderId="2" xfId="0" applyNumberFormat="1" applyFont="1" applyFill="1" applyBorder="1" applyProtection="1">
      <protection locked="0"/>
    </xf>
    <xf numFmtId="0" fontId="12" fillId="2" borderId="2" xfId="0" applyNumberFormat="1" applyFont="1" applyFill="1" applyBorder="1" applyProtection="1">
      <protection locked="0"/>
    </xf>
    <xf numFmtId="0" fontId="12" fillId="2" borderId="2" xfId="0" applyFont="1" applyFill="1" applyBorder="1" applyProtection="1">
      <protection locked="0"/>
    </xf>
    <xf numFmtId="0" fontId="13" fillId="2" borderId="2" xfId="0" applyFont="1" applyFill="1" applyBorder="1" applyProtection="1">
      <protection locked="0"/>
    </xf>
    <xf numFmtId="167" fontId="13" fillId="2" borderId="2" xfId="0" applyNumberFormat="1" applyFont="1" applyFill="1" applyBorder="1" applyProtection="1">
      <protection locked="0"/>
    </xf>
    <xf numFmtId="167" fontId="1" fillId="2" borderId="2" xfId="0" applyNumberFormat="1" applyFont="1" applyFill="1" applyBorder="1" applyProtection="1">
      <protection locked="0"/>
    </xf>
    <xf numFmtId="2" fontId="13" fillId="2" borderId="2" xfId="0" applyNumberFormat="1" applyFont="1" applyFill="1" applyBorder="1" applyProtection="1">
      <protection locked="0"/>
    </xf>
    <xf numFmtId="7" fontId="6" fillId="0" borderId="0" xfId="3" applyNumberFormat="1" applyFont="1" applyBorder="1" applyAlignment="1" applyProtection="1">
      <alignment horizontal="right"/>
    </xf>
    <xf numFmtId="0" fontId="6" fillId="2" borderId="2" xfId="0" applyFont="1" applyFill="1" applyBorder="1" applyProtection="1">
      <protection locked="0"/>
    </xf>
    <xf numFmtId="7" fontId="6" fillId="0" borderId="0" xfId="3" applyNumberFormat="1" applyFont="1" applyFill="1" applyBorder="1" applyAlignment="1" applyProtection="1">
      <alignment horizontal="right"/>
    </xf>
    <xf numFmtId="7" fontId="6" fillId="2" borderId="2" xfId="4" applyNumberFormat="1" applyFont="1" applyFill="1" applyBorder="1" applyProtection="1">
      <protection locked="0"/>
    </xf>
    <xf numFmtId="43" fontId="6" fillId="2" borderId="2" xfId="1" applyFont="1" applyFill="1" applyBorder="1" applyProtection="1">
      <protection locked="0"/>
    </xf>
    <xf numFmtId="165" fontId="6" fillId="2" borderId="2" xfId="4" applyNumberFormat="1" applyFont="1" applyFill="1" applyBorder="1" applyProtection="1">
      <protection locked="0"/>
    </xf>
    <xf numFmtId="7" fontId="6" fillId="2" borderId="2" xfId="3" applyNumberFormat="1" applyFont="1" applyFill="1" applyBorder="1" applyAlignment="1" applyProtection="1">
      <alignment horizontal="right"/>
      <protection locked="0"/>
    </xf>
    <xf numFmtId="7" fontId="6" fillId="2" borderId="2" xfId="3" applyFont="1" applyFill="1" applyBorder="1" applyProtection="1">
      <protection locked="0"/>
    </xf>
    <xf numFmtId="37" fontId="13" fillId="2" borderId="2" xfId="3" applyNumberFormat="1" applyFont="1" applyFill="1" applyBorder="1" applyProtection="1">
      <protection locked="0"/>
    </xf>
    <xf numFmtId="7" fontId="13" fillId="2" borderId="2" xfId="3" applyFont="1" applyFill="1" applyBorder="1" applyProtection="1">
      <protection locked="0"/>
    </xf>
    <xf numFmtId="7" fontId="6" fillId="2" borderId="2" xfId="4" applyFont="1" applyFill="1" applyBorder="1" applyAlignment="1" applyProtection="1">
      <alignment horizontal="left" indent="1"/>
      <protection locked="0"/>
    </xf>
    <xf numFmtId="7" fontId="6" fillId="2" borderId="2" xfId="4" applyNumberFormat="1" applyFont="1" applyFill="1" applyBorder="1" applyAlignment="1" applyProtection="1">
      <alignment horizontal="right"/>
      <protection locked="0"/>
    </xf>
    <xf numFmtId="7" fontId="6" fillId="0" borderId="0" xfId="3" applyNumberFormat="1" applyFont="1" applyBorder="1" applyAlignment="1" applyProtection="1"/>
    <xf numFmtId="39" fontId="6" fillId="0" borderId="3" xfId="4" applyNumberFormat="1" applyFont="1" applyFill="1" applyBorder="1" applyProtection="1"/>
    <xf numFmtId="39" fontId="6" fillId="0" borderId="0" xfId="4" applyNumberFormat="1" applyFont="1" applyFill="1" applyBorder="1" applyProtection="1"/>
    <xf numFmtId="165" fontId="6" fillId="0" borderId="0" xfId="4" applyNumberFormat="1" applyFont="1" applyFill="1" applyBorder="1" applyProtection="1"/>
    <xf numFmtId="165" fontId="13" fillId="2" borderId="2" xfId="4" applyNumberFormat="1" applyFont="1" applyFill="1" applyBorder="1" applyProtection="1">
      <protection locked="0"/>
    </xf>
    <xf numFmtId="7" fontId="5" fillId="0" borderId="0" xfId="4" applyNumberFormat="1" applyFont="1" applyProtection="1"/>
    <xf numFmtId="167" fontId="19" fillId="3" borderId="0" xfId="0" applyNumberFormat="1" applyFont="1" applyFill="1" applyBorder="1" applyAlignment="1" applyProtection="1">
      <alignment horizontal="right"/>
    </xf>
    <xf numFmtId="7" fontId="5" fillId="0" borderId="0" xfId="4" applyNumberFormat="1" applyFont="1" applyBorder="1" applyProtection="1"/>
    <xf numFmtId="167" fontId="15" fillId="2" borderId="2" xfId="0" applyNumberFormat="1" applyFont="1" applyFill="1" applyBorder="1" applyProtection="1">
      <protection locked="0"/>
    </xf>
    <xf numFmtId="165" fontId="20" fillId="0" borderId="0" xfId="4" applyNumberFormat="1" applyFont="1" applyProtection="1"/>
    <xf numFmtId="167" fontId="13" fillId="0" borderId="0" xfId="0" applyNumberFormat="1" applyFont="1" applyFill="1" applyBorder="1" applyProtection="1"/>
    <xf numFmtId="0" fontId="5" fillId="0" borderId="0" xfId="0" applyFont="1" applyProtection="1"/>
    <xf numFmtId="0" fontId="6" fillId="0" borderId="0" xfId="0" applyFont="1" applyBorder="1" applyProtection="1"/>
    <xf numFmtId="0" fontId="1" fillId="0" borderId="0" xfId="5" applyProtection="1"/>
    <xf numFmtId="0" fontId="6" fillId="0" borderId="0" xfId="0" applyFont="1" applyAlignment="1" applyProtection="1">
      <alignment horizontal="left"/>
    </xf>
    <xf numFmtId="0" fontId="1" fillId="0" borderId="0" xfId="5" applyFont="1" applyBorder="1" applyAlignment="1" applyProtection="1">
      <alignment horizontal="left"/>
    </xf>
    <xf numFmtId="0" fontId="0" fillId="0" borderId="0" xfId="0" applyProtection="1"/>
    <xf numFmtId="7" fontId="6" fillId="0" borderId="1" xfId="4" applyFont="1" applyBorder="1" applyProtection="1"/>
    <xf numFmtId="7" fontId="1" fillId="0" borderId="1" xfId="5" applyNumberFormat="1" applyBorder="1" applyProtection="1"/>
    <xf numFmtId="7" fontId="6" fillId="0" borderId="0" xfId="4" applyFont="1" applyBorder="1" applyProtection="1"/>
    <xf numFmtId="7" fontId="1" fillId="0" borderId="0" xfId="5" applyNumberFormat="1" applyBorder="1" applyProtection="1"/>
    <xf numFmtId="0" fontId="17" fillId="0" borderId="0" xfId="0" applyFont="1" applyAlignment="1" applyProtection="1"/>
    <xf numFmtId="0" fontId="0" fillId="0" borderId="0" xfId="0" applyAlignment="1" applyProtection="1"/>
    <xf numFmtId="0" fontId="4" fillId="0" borderId="0" xfId="5" applyFont="1" applyProtection="1"/>
    <xf numFmtId="0" fontId="7" fillId="0" borderId="0" xfId="0" applyFont="1" applyAlignment="1" applyProtection="1">
      <alignment horizontal="center"/>
    </xf>
    <xf numFmtId="0" fontId="7" fillId="0" borderId="0" xfId="0" applyFont="1" applyProtection="1"/>
    <xf numFmtId="0" fontId="7" fillId="0" borderId="0" xfId="0" applyFont="1" applyAlignment="1" applyProtection="1">
      <alignment horizontal="right"/>
    </xf>
    <xf numFmtId="7" fontId="5" fillId="0" borderId="0" xfId="4" applyFont="1" applyProtection="1"/>
    <xf numFmtId="0" fontId="11" fillId="0" borderId="0" xfId="5" applyFont="1" applyAlignment="1" applyProtection="1">
      <alignment horizontal="right"/>
    </xf>
    <xf numFmtId="0" fontId="10" fillId="0" borderId="0" xfId="0" applyFont="1" applyAlignment="1" applyProtection="1">
      <alignment horizontal="right"/>
    </xf>
    <xf numFmtId="7" fontId="6" fillId="0" borderId="0" xfId="4" applyFont="1" applyProtection="1"/>
    <xf numFmtId="167" fontId="1" fillId="0" borderId="0" xfId="0" applyNumberFormat="1" applyFont="1" applyProtection="1"/>
    <xf numFmtId="168" fontId="1" fillId="0" borderId="0" xfId="0" applyNumberFormat="1" applyFont="1" applyProtection="1"/>
    <xf numFmtId="167" fontId="15" fillId="0" borderId="0" xfId="0" applyNumberFormat="1" applyFont="1" applyProtection="1"/>
    <xf numFmtId="168" fontId="15" fillId="0" borderId="0" xfId="0" applyNumberFormat="1" applyFont="1" applyProtection="1"/>
    <xf numFmtId="167" fontId="5" fillId="0" borderId="0" xfId="0" applyNumberFormat="1" applyFont="1" applyProtection="1"/>
    <xf numFmtId="168" fontId="5" fillId="0" borderId="0" xfId="0" applyNumberFormat="1" applyFont="1" applyProtection="1"/>
    <xf numFmtId="167" fontId="6" fillId="0" borderId="0" xfId="0" quotePrefix="1" applyNumberFormat="1" applyFont="1" applyAlignment="1" applyProtection="1">
      <alignment horizontal="right"/>
    </xf>
    <xf numFmtId="0" fontId="12" fillId="0" borderId="0" xfId="0" applyFont="1" applyProtection="1"/>
    <xf numFmtId="7" fontId="6" fillId="0" borderId="0" xfId="4" applyFont="1" applyAlignment="1" applyProtection="1">
      <alignment horizontal="right"/>
    </xf>
    <xf numFmtId="167" fontId="20" fillId="0" borderId="0" xfId="0" applyNumberFormat="1" applyFont="1" applyProtection="1"/>
    <xf numFmtId="168" fontId="20" fillId="0" borderId="0" xfId="0" applyNumberFormat="1" applyFont="1" applyProtection="1"/>
    <xf numFmtId="0" fontId="15" fillId="0" borderId="0" xfId="0" applyFont="1" applyAlignment="1" applyProtection="1">
      <alignment horizontal="right"/>
    </xf>
    <xf numFmtId="7" fontId="5" fillId="0" borderId="0" xfId="5" applyNumberFormat="1" applyFont="1" applyProtection="1"/>
    <xf numFmtId="7" fontId="1" fillId="0" borderId="0" xfId="5" applyNumberFormat="1" applyProtection="1"/>
    <xf numFmtId="167" fontId="12" fillId="0" borderId="4" xfId="0" applyNumberFormat="1" applyFont="1" applyFill="1" applyBorder="1" applyProtection="1"/>
    <xf numFmtId="0" fontId="12" fillId="0" borderId="4" xfId="0" applyNumberFormat="1" applyFont="1" applyFill="1" applyBorder="1" applyProtection="1"/>
    <xf numFmtId="7" fontId="6" fillId="0" borderId="5" xfId="4" applyFont="1" applyBorder="1" applyProtection="1"/>
    <xf numFmtId="0" fontId="12" fillId="0" borderId="0" xfId="0" applyNumberFormat="1" applyFont="1" applyFill="1" applyBorder="1" applyProtection="1"/>
    <xf numFmtId="7" fontId="6" fillId="0" borderId="0" xfId="4" applyFont="1" applyBorder="1" applyAlignment="1" applyProtection="1">
      <alignment horizontal="right"/>
    </xf>
    <xf numFmtId="167" fontId="1" fillId="0" borderId="0" xfId="0" quotePrefix="1" applyNumberFormat="1" applyFont="1" applyAlignment="1" applyProtection="1">
      <alignment horizontal="right"/>
    </xf>
    <xf numFmtId="39" fontId="6" fillId="0" borderId="0" xfId="4" applyNumberFormat="1" applyFont="1" applyBorder="1" applyProtection="1"/>
    <xf numFmtId="7" fontId="6" fillId="0" borderId="0" xfId="3" applyFont="1" applyProtection="1"/>
    <xf numFmtId="0" fontId="18" fillId="0" borderId="0" xfId="5" applyFont="1" applyAlignment="1" applyProtection="1">
      <alignment horizontal="right"/>
    </xf>
    <xf numFmtId="7" fontId="16" fillId="0" borderId="0" xfId="3" applyFont="1" applyAlignment="1" applyProtection="1">
      <alignment horizontal="right"/>
    </xf>
    <xf numFmtId="7" fontId="6" fillId="0" borderId="0" xfId="3" applyFont="1" applyAlignment="1" applyProtection="1">
      <alignment horizontal="left" indent="1"/>
    </xf>
    <xf numFmtId="0" fontId="16" fillId="0" borderId="0" xfId="0" applyFont="1" applyAlignment="1" applyProtection="1">
      <alignment horizontal="right"/>
    </xf>
    <xf numFmtId="0" fontId="1" fillId="0" borderId="0" xfId="2" applyFont="1" applyAlignment="1" applyProtection="1">
      <alignment horizontal="left" indent="1"/>
    </xf>
    <xf numFmtId="167" fontId="6" fillId="0" borderId="0" xfId="0" applyNumberFormat="1" applyFont="1" applyProtection="1"/>
    <xf numFmtId="168" fontId="6" fillId="0" borderId="0" xfId="0" applyNumberFormat="1" applyFont="1" applyProtection="1"/>
    <xf numFmtId="0" fontId="13" fillId="0" borderId="0" xfId="2" applyFont="1" applyAlignment="1" applyProtection="1">
      <alignment horizontal="left" indent="3"/>
    </xf>
    <xf numFmtId="167" fontId="6" fillId="0" borderId="0" xfId="0" applyNumberFormat="1" applyFont="1" applyAlignment="1" applyProtection="1">
      <alignment horizontal="right"/>
    </xf>
    <xf numFmtId="168" fontId="16" fillId="0" borderId="0" xfId="0" applyNumberFormat="1" applyFont="1" applyProtection="1"/>
    <xf numFmtId="0" fontId="4" fillId="0" borderId="0" xfId="5" applyFont="1" applyAlignment="1" applyProtection="1">
      <alignment horizontal="right"/>
    </xf>
    <xf numFmtId="7" fontId="5" fillId="0" borderId="0" xfId="3" applyFont="1" applyAlignment="1" applyProtection="1">
      <alignment horizontal="right"/>
    </xf>
    <xf numFmtId="168" fontId="5" fillId="0" borderId="0" xfId="0" applyNumberFormat="1" applyFont="1" applyAlignment="1" applyProtection="1">
      <alignment horizontal="right"/>
    </xf>
    <xf numFmtId="0" fontId="14" fillId="0" borderId="0" xfId="0" applyFont="1" applyAlignment="1" applyProtection="1">
      <alignment horizontal="right"/>
    </xf>
    <xf numFmtId="167" fontId="6" fillId="3" borderId="0" xfId="0" applyNumberFormat="1" applyFont="1" applyFill="1" applyBorder="1" applyProtection="1"/>
    <xf numFmtId="0" fontId="1" fillId="0" borderId="0" xfId="5" applyFont="1" applyProtection="1"/>
    <xf numFmtId="0" fontId="13" fillId="0" borderId="0" xfId="0" applyFont="1" applyAlignment="1" applyProtection="1">
      <alignment horizontal="left" indent="1"/>
    </xf>
    <xf numFmtId="0" fontId="17" fillId="0" borderId="0" xfId="0" applyFont="1" applyProtection="1"/>
    <xf numFmtId="0" fontId="13" fillId="0" borderId="0" xfId="0" applyFont="1" applyFill="1" applyBorder="1" applyProtection="1"/>
    <xf numFmtId="0" fontId="5" fillId="0" borderId="0" xfId="0" applyFont="1" applyAlignment="1" applyProtection="1">
      <alignment horizontal="center"/>
    </xf>
    <xf numFmtId="7" fontId="6" fillId="0" borderId="0" xfId="3" applyFont="1" applyAlignment="1" applyProtection="1">
      <alignment horizontal="right"/>
    </xf>
    <xf numFmtId="7" fontId="13" fillId="0" borderId="0" xfId="3" applyFont="1" applyFill="1" applyBorder="1" applyProtection="1"/>
    <xf numFmtId="7" fontId="6" fillId="0" borderId="0" xfId="4" applyFont="1" applyAlignment="1" applyProtection="1">
      <alignment horizontal="left" indent="1"/>
    </xf>
    <xf numFmtId="167" fontId="0" fillId="0" borderId="0" xfId="0" applyNumberFormat="1" applyProtection="1"/>
    <xf numFmtId="167" fontId="0" fillId="0" borderId="0" xfId="0" quotePrefix="1" applyNumberFormat="1" applyAlignment="1" applyProtection="1">
      <alignment horizontal="right"/>
    </xf>
    <xf numFmtId="0" fontId="1" fillId="0" borderId="0" xfId="0" applyFont="1" applyBorder="1" applyProtection="1"/>
    <xf numFmtId="167" fontId="1" fillId="3" borderId="0" xfId="0" applyNumberFormat="1" applyFont="1" applyFill="1" applyBorder="1" applyProtection="1"/>
    <xf numFmtId="167" fontId="1" fillId="0" borderId="0" xfId="0" quotePrefix="1" applyNumberFormat="1" applyFont="1" applyBorder="1" applyAlignment="1" applyProtection="1">
      <alignment horizontal="right"/>
    </xf>
    <xf numFmtId="167" fontId="1" fillId="0" borderId="0" xfId="0" applyNumberFormat="1" applyFont="1" applyBorder="1" applyProtection="1"/>
    <xf numFmtId="168" fontId="1" fillId="0" borderId="0" xfId="0" applyNumberFormat="1" applyFont="1" applyBorder="1" applyProtection="1"/>
    <xf numFmtId="0" fontId="1" fillId="0" borderId="1" xfId="0" applyFont="1" applyBorder="1" applyProtection="1"/>
    <xf numFmtId="167" fontId="1" fillId="3" borderId="1" xfId="0" applyNumberFormat="1" applyFont="1" applyFill="1" applyBorder="1" applyProtection="1"/>
    <xf numFmtId="167" fontId="1" fillId="0" borderId="1" xfId="0" quotePrefix="1" applyNumberFormat="1" applyFont="1" applyBorder="1" applyAlignment="1" applyProtection="1">
      <alignment horizontal="right"/>
    </xf>
    <xf numFmtId="167" fontId="1" fillId="0" borderId="1" xfId="0" applyNumberFormat="1" applyFont="1" applyBorder="1" applyProtection="1"/>
    <xf numFmtId="168" fontId="1" fillId="0" borderId="1" xfId="0" applyNumberFormat="1" applyFont="1" applyBorder="1" applyProtection="1"/>
    <xf numFmtId="7" fontId="6" fillId="0" borderId="0" xfId="3" applyFont="1" applyAlignment="1" applyProtection="1"/>
    <xf numFmtId="39" fontId="6" fillId="2" borderId="2" xfId="4" applyNumberFormat="1" applyFont="1" applyFill="1" applyBorder="1" applyProtection="1">
      <protection locked="0"/>
    </xf>
    <xf numFmtId="39" fontId="13" fillId="2" borderId="2" xfId="4" applyNumberFormat="1" applyFont="1" applyFill="1" applyBorder="1" applyProtection="1">
      <protection locked="0"/>
    </xf>
    <xf numFmtId="37" fontId="6" fillId="2" borderId="2" xfId="4" applyNumberFormat="1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6" fillId="2" borderId="2" xfId="0" applyFont="1" applyFill="1" applyBorder="1" applyAlignment="1" applyProtection="1">
      <alignment horizontal="center"/>
      <protection locked="0"/>
    </xf>
    <xf numFmtId="0" fontId="1" fillId="2" borderId="2" xfId="5" applyFill="1" applyBorder="1" applyAlignment="1" applyProtection="1">
      <alignment horizontal="center"/>
      <protection locked="0"/>
    </xf>
    <xf numFmtId="167" fontId="13" fillId="0" borderId="0" xfId="0" applyNumberFormat="1" applyFont="1" applyFill="1" applyBorder="1" applyAlignment="1" applyProtection="1">
      <alignment horizontal="left"/>
    </xf>
    <xf numFmtId="3" fontId="13" fillId="0" borderId="4" xfId="0" applyNumberFormat="1" applyFont="1" applyFill="1" applyBorder="1" applyAlignment="1" applyProtection="1">
      <alignment horizontal="left"/>
    </xf>
    <xf numFmtId="165" fontId="20" fillId="2" borderId="2" xfId="4" applyNumberFormat="1" applyFont="1" applyFill="1" applyBorder="1" applyProtection="1">
      <protection locked="0"/>
    </xf>
    <xf numFmtId="39" fontId="6" fillId="2" borderId="2" xfId="1" applyNumberFormat="1" applyFont="1" applyFill="1" applyBorder="1" applyProtection="1">
      <protection locked="0"/>
    </xf>
    <xf numFmtId="39" fontId="20" fillId="2" borderId="2" xfId="4" applyNumberFormat="1" applyFont="1" applyFill="1" applyBorder="1" applyProtection="1">
      <protection locked="0"/>
    </xf>
    <xf numFmtId="0" fontId="12" fillId="0" borderId="0" xfId="0" applyFont="1" applyAlignment="1" applyProtection="1">
      <alignment horizontal="left" indent="1"/>
    </xf>
    <xf numFmtId="7" fontId="13" fillId="0" borderId="0" xfId="3" applyFont="1" applyAlignment="1" applyProtection="1">
      <alignment horizontal="left"/>
    </xf>
    <xf numFmtId="39" fontId="1" fillId="0" borderId="0" xfId="5" applyNumberFormat="1" applyFont="1" applyProtection="1"/>
    <xf numFmtId="0" fontId="1" fillId="0" borderId="0" xfId="5" applyFill="1" applyBorder="1" applyAlignment="1" applyProtection="1">
      <alignment horizontal="center"/>
    </xf>
    <xf numFmtId="165" fontId="13" fillId="0" borderId="0" xfId="4" applyNumberFormat="1" applyFont="1" applyFill="1" applyBorder="1" applyProtection="1"/>
    <xf numFmtId="167" fontId="13" fillId="2" borderId="2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Border="1" applyAlignment="1" applyProtection="1"/>
    <xf numFmtId="0" fontId="5" fillId="0" borderId="0" xfId="0" applyFont="1" applyFill="1" applyBorder="1" applyAlignment="1" applyProtection="1"/>
    <xf numFmtId="0" fontId="7" fillId="0" borderId="0" xfId="0" applyFont="1" applyAlignment="1" applyProtection="1">
      <alignment horizontal="center"/>
    </xf>
    <xf numFmtId="0" fontId="17" fillId="0" borderId="0" xfId="0" applyFont="1" applyAlignment="1" applyProtection="1"/>
    <xf numFmtId="0" fontId="0" fillId="0" borderId="0" xfId="0" applyAlignment="1" applyProtection="1"/>
    <xf numFmtId="0" fontId="1" fillId="0" borderId="0" xfId="5" applyFont="1" applyBorder="1" applyAlignment="1" applyProtection="1">
      <alignment horizontal="left"/>
    </xf>
    <xf numFmtId="0" fontId="2" fillId="0" borderId="0" xfId="2" applyAlignment="1" applyProtection="1"/>
    <xf numFmtId="0" fontId="12" fillId="0" borderId="0" xfId="5" applyFont="1" applyProtection="1"/>
    <xf numFmtId="0" fontId="1" fillId="0" borderId="0" xfId="0" applyFont="1" applyBorder="1" applyAlignment="1"/>
    <xf numFmtId="0" fontId="1" fillId="0" borderId="0" xfId="0" applyFont="1"/>
    <xf numFmtId="7" fontId="12" fillId="0" borderId="0" xfId="3" applyFont="1" applyProtection="1"/>
    <xf numFmtId="0" fontId="1" fillId="0" borderId="0" xfId="0" quotePrefix="1" applyFont="1" applyProtection="1"/>
    <xf numFmtId="168" fontId="12" fillId="0" borderId="0" xfId="0" applyNumberFormat="1" applyFont="1" applyProtection="1"/>
    <xf numFmtId="7" fontId="1" fillId="0" borderId="0" xfId="3" applyFont="1" applyProtection="1"/>
    <xf numFmtId="7" fontId="1" fillId="0" borderId="0" xfId="3" applyNumberFormat="1" applyFont="1" applyAlignment="1" applyProtection="1">
      <alignment horizontal="right"/>
    </xf>
    <xf numFmtId="0" fontId="1" fillId="0" borderId="0" xfId="5" applyFont="1" applyAlignment="1" applyProtection="1">
      <alignment horizontal="left"/>
    </xf>
    <xf numFmtId="7" fontId="12" fillId="2" borderId="2" xfId="3" applyFont="1" applyFill="1" applyBorder="1" applyProtection="1">
      <protection locked="0"/>
    </xf>
    <xf numFmtId="7" fontId="1" fillId="0" borderId="0" xfId="5" applyNumberFormat="1" applyFont="1" applyProtection="1"/>
    <xf numFmtId="0" fontId="6" fillId="0" borderId="0" xfId="0" applyFont="1" applyAlignment="1" applyProtection="1">
      <alignment horizontal="left" indent="1"/>
    </xf>
    <xf numFmtId="0" fontId="5" fillId="0" borderId="0" xfId="0" applyFont="1" applyAlignment="1" applyProtection="1">
      <alignment horizontal="left" indent="1"/>
    </xf>
    <xf numFmtId="7" fontId="7" fillId="0" borderId="1" xfId="4" applyFont="1" applyBorder="1" applyAlignment="1" applyProtection="1">
      <alignment horizontal="left" indent="1"/>
    </xf>
    <xf numFmtId="7" fontId="7" fillId="0" borderId="0" xfId="4" applyFont="1" applyBorder="1" applyAlignment="1" applyProtection="1">
      <alignment horizontal="left" indent="1"/>
    </xf>
    <xf numFmtId="0" fontId="17" fillId="0" borderId="0" xfId="0" applyFont="1" applyAlignment="1" applyProtection="1">
      <alignment horizontal="left" indent="1"/>
    </xf>
    <xf numFmtId="0" fontId="4" fillId="0" borderId="0" xfId="5" applyFont="1" applyAlignment="1" applyProtection="1">
      <alignment horizontal="left" indent="1"/>
    </xf>
    <xf numFmtId="7" fontId="5" fillId="0" borderId="0" xfId="4" applyFont="1" applyAlignment="1" applyProtection="1">
      <alignment horizontal="left" indent="1"/>
    </xf>
    <xf numFmtId="7" fontId="6" fillId="2" borderId="2" xfId="4" applyFont="1" applyFill="1" applyBorder="1" applyAlignment="1" applyProtection="1">
      <alignment horizontal="left" indent="2"/>
      <protection locked="0"/>
    </xf>
    <xf numFmtId="0" fontId="7" fillId="0" borderId="0" xfId="0" applyFont="1" applyAlignment="1" applyProtection="1">
      <alignment horizontal="left" indent="1"/>
    </xf>
    <xf numFmtId="166" fontId="6" fillId="2" borderId="2" xfId="4" applyNumberFormat="1" applyFont="1" applyFill="1" applyBorder="1" applyAlignment="1" applyProtection="1">
      <alignment horizontal="left" indent="1"/>
      <protection locked="0"/>
    </xf>
    <xf numFmtId="0" fontId="6" fillId="2" borderId="2" xfId="0" applyFont="1" applyFill="1" applyBorder="1" applyAlignment="1" applyProtection="1">
      <alignment horizontal="left" indent="1"/>
      <protection locked="0"/>
    </xf>
    <xf numFmtId="0" fontId="1" fillId="2" borderId="2" xfId="5" applyFont="1" applyFill="1" applyBorder="1" applyAlignment="1" applyProtection="1">
      <alignment horizontal="left" indent="2"/>
      <protection locked="0"/>
    </xf>
    <xf numFmtId="164" fontId="5" fillId="0" borderId="0" xfId="0" applyNumberFormat="1" applyFont="1" applyAlignment="1" applyProtection="1">
      <alignment horizontal="left" indent="1"/>
    </xf>
    <xf numFmtId="0" fontId="12" fillId="0" borderId="0" xfId="0" applyFont="1" applyAlignment="1" applyProtection="1">
      <alignment horizontal="left" indent="2"/>
    </xf>
    <xf numFmtId="0" fontId="1" fillId="0" borderId="0" xfId="0" applyFont="1" applyAlignment="1" applyProtection="1">
      <alignment horizontal="left" indent="1"/>
    </xf>
    <xf numFmtId="7" fontId="1" fillId="2" borderId="2" xfId="4" applyFont="1" applyFill="1" applyBorder="1" applyAlignment="1" applyProtection="1">
      <alignment horizontal="left" indent="2"/>
      <protection locked="0"/>
    </xf>
    <xf numFmtId="7" fontId="13" fillId="0" borderId="6" xfId="4" applyFont="1" applyFill="1" applyBorder="1" applyAlignment="1" applyProtection="1">
      <alignment horizontal="left" indent="3"/>
    </xf>
    <xf numFmtId="7" fontId="13" fillId="0" borderId="7" xfId="4" applyFont="1" applyFill="1" applyBorder="1" applyAlignment="1" applyProtection="1">
      <alignment horizontal="left" indent="3"/>
    </xf>
    <xf numFmtId="7" fontId="13" fillId="0" borderId="0" xfId="4" applyFont="1" applyFill="1" applyBorder="1" applyAlignment="1" applyProtection="1">
      <alignment horizontal="left" indent="3"/>
    </xf>
    <xf numFmtId="0" fontId="1" fillId="0" borderId="0" xfId="5" applyAlignment="1" applyProtection="1">
      <alignment horizontal="left" indent="1"/>
    </xf>
    <xf numFmtId="7" fontId="5" fillId="0" borderId="0" xfId="3" applyFont="1" applyAlignment="1" applyProtection="1">
      <alignment horizontal="left" indent="1"/>
    </xf>
    <xf numFmtId="7" fontId="6" fillId="0" borderId="0" xfId="3" applyFont="1" applyAlignment="1" applyProtection="1">
      <alignment horizontal="left" indent="2"/>
    </xf>
    <xf numFmtId="0" fontId="0" fillId="0" borderId="0" xfId="0" applyAlignment="1">
      <alignment horizontal="left" indent="1"/>
    </xf>
    <xf numFmtId="0" fontId="13" fillId="0" borderId="0" xfId="2" applyFont="1" applyAlignment="1" applyProtection="1">
      <alignment horizontal="left" indent="4"/>
    </xf>
    <xf numFmtId="0" fontId="1" fillId="0" borderId="0" xfId="2" applyFont="1" applyAlignment="1" applyProtection="1">
      <alignment horizontal="left" indent="2"/>
    </xf>
    <xf numFmtId="0" fontId="6" fillId="0" borderId="0" xfId="2" applyFont="1" applyAlignment="1" applyProtection="1">
      <alignment horizontal="left" indent="2"/>
    </xf>
    <xf numFmtId="0" fontId="13" fillId="0" borderId="0" xfId="0" applyFont="1" applyAlignment="1" applyProtection="1">
      <alignment horizontal="left" indent="2"/>
    </xf>
    <xf numFmtId="0" fontId="6" fillId="0" borderId="0" xfId="5" applyFont="1" applyAlignment="1" applyProtection="1">
      <alignment horizontal="left" indent="1"/>
    </xf>
    <xf numFmtId="0" fontId="13" fillId="0" borderId="0" xfId="5" applyFont="1" applyAlignment="1" applyProtection="1">
      <alignment horizontal="left" indent="3"/>
    </xf>
    <xf numFmtId="0" fontId="12" fillId="0" borderId="0" xfId="5" applyFont="1" applyAlignment="1" applyProtection="1">
      <alignment horizontal="left" indent="3"/>
    </xf>
    <xf numFmtId="0" fontId="1" fillId="0" borderId="0" xfId="5" applyFont="1" applyAlignment="1" applyProtection="1">
      <alignment horizontal="left" indent="1"/>
    </xf>
    <xf numFmtId="7" fontId="6" fillId="0" borderId="0" xfId="4" applyFont="1" applyAlignment="1" applyProtection="1">
      <alignment horizontal="left" indent="2"/>
    </xf>
    <xf numFmtId="0" fontId="5" fillId="0" borderId="0" xfId="0" applyFont="1" applyBorder="1" applyAlignment="1" applyProtection="1">
      <alignment horizontal="left" indent="1"/>
    </xf>
    <xf numFmtId="7" fontId="6" fillId="0" borderId="0" xfId="4" applyFont="1" applyFill="1" applyBorder="1" applyAlignment="1" applyProtection="1">
      <alignment horizontal="left" indent="1"/>
    </xf>
    <xf numFmtId="0" fontId="5" fillId="0" borderId="1" xfId="0" applyFont="1" applyBorder="1" applyAlignment="1" applyProtection="1">
      <alignment horizontal="left" indent="1"/>
    </xf>
    <xf numFmtId="167" fontId="17" fillId="0" borderId="0" xfId="5" applyNumberFormat="1" applyFont="1" applyAlignment="1" applyProtection="1">
      <alignment horizontal="left" indent="1"/>
    </xf>
    <xf numFmtId="166" fontId="21" fillId="0" borderId="0" xfId="4" quotePrefix="1" applyNumberFormat="1" applyFont="1" applyAlignment="1" applyProtection="1">
      <alignment horizontal="left" indent="2"/>
    </xf>
    <xf numFmtId="14" fontId="1" fillId="0" borderId="0" xfId="0" applyNumberFormat="1" applyFont="1" applyAlignment="1" applyProtection="1">
      <alignment horizontal="left" indent="1"/>
    </xf>
    <xf numFmtId="0" fontId="23" fillId="0" borderId="0" xfId="0" applyFont="1" applyFill="1" applyAlignment="1">
      <alignment horizontal="left" indent="1"/>
    </xf>
    <xf numFmtId="0" fontId="24" fillId="0" borderId="0" xfId="0" applyFont="1" applyFill="1" applyAlignment="1">
      <alignment horizontal="left" indent="1"/>
    </xf>
    <xf numFmtId="0" fontId="26" fillId="0" borderId="0" xfId="0" applyFont="1" applyAlignment="1">
      <alignment horizontal="left" indent="1"/>
    </xf>
    <xf numFmtId="0" fontId="25" fillId="4" borderId="10" xfId="0" applyFont="1" applyFill="1" applyBorder="1" applyAlignment="1">
      <alignment horizontal="left" indent="1"/>
    </xf>
    <xf numFmtId="0" fontId="8" fillId="4" borderId="10" xfId="0" applyFont="1" applyFill="1" applyBorder="1" applyAlignment="1"/>
    <xf numFmtId="7" fontId="27" fillId="0" borderId="0" xfId="4" applyFont="1" applyProtection="1"/>
    <xf numFmtId="0" fontId="5" fillId="0" borderId="0" xfId="5" applyFont="1" applyAlignment="1" applyProtection="1">
      <alignment horizontal="center"/>
    </xf>
    <xf numFmtId="7" fontId="13" fillId="0" borderId="0" xfId="4" applyFont="1" applyBorder="1" applyAlignment="1" applyProtection="1">
      <alignment horizontal="left" vertical="center" wrapText="1" indent="1"/>
    </xf>
    <xf numFmtId="0" fontId="7" fillId="0" borderId="0" xfId="0" applyFont="1" applyAlignment="1" applyProtection="1">
      <alignment horizontal="center"/>
    </xf>
    <xf numFmtId="0" fontId="17" fillId="0" borderId="0" xfId="0" applyFont="1" applyAlignment="1" applyProtection="1"/>
    <xf numFmtId="0" fontId="0" fillId="0" borderId="0" xfId="0" applyAlignment="1" applyProtection="1"/>
    <xf numFmtId="7" fontId="5" fillId="0" borderId="0" xfId="4" applyFont="1" applyAlignment="1" applyProtection="1">
      <alignment horizontal="center"/>
    </xf>
    <xf numFmtId="0" fontId="5" fillId="0" borderId="0" xfId="0" applyFont="1" applyAlignment="1" applyProtection="1">
      <alignment horizontal="left"/>
    </xf>
    <xf numFmtId="0" fontId="1" fillId="0" borderId="3" xfId="5" applyFont="1" applyBorder="1" applyAlignment="1" applyProtection="1">
      <alignment horizontal="left"/>
    </xf>
    <xf numFmtId="0" fontId="1" fillId="0" borderId="0" xfId="5" applyFont="1" applyBorder="1" applyAlignment="1" applyProtection="1">
      <alignment horizontal="left"/>
    </xf>
    <xf numFmtId="0" fontId="9" fillId="2" borderId="2" xfId="0" applyFont="1" applyFill="1" applyBorder="1" applyAlignment="1" applyProtection="1">
      <alignment horizontal="left"/>
    </xf>
    <xf numFmtId="0" fontId="5" fillId="2" borderId="8" xfId="0" applyFont="1" applyFill="1" applyBorder="1" applyAlignment="1" applyProtection="1">
      <alignment horizontal="left"/>
      <protection locked="0"/>
    </xf>
    <xf numFmtId="0" fontId="5" fillId="2" borderId="4" xfId="0" applyFont="1" applyFill="1" applyBorder="1" applyAlignment="1" applyProtection="1">
      <alignment horizontal="left"/>
      <protection locked="0"/>
    </xf>
    <xf numFmtId="0" fontId="5" fillId="2" borderId="9" xfId="0" applyFont="1" applyFill="1" applyBorder="1" applyAlignment="1" applyProtection="1">
      <alignment horizontal="left"/>
      <protection locked="0"/>
    </xf>
    <xf numFmtId="0" fontId="1" fillId="0" borderId="0" xfId="0" applyFont="1" applyAlignment="1">
      <alignment horizontal="left" indent="1"/>
    </xf>
    <xf numFmtId="0" fontId="2" fillId="0" borderId="0" xfId="2" applyAlignment="1" applyProtection="1">
      <alignment horizontal="left" indent="1"/>
    </xf>
  </cellXfs>
  <cellStyles count="7">
    <cellStyle name="Comma" xfId="1" builtinId="3"/>
    <cellStyle name="Hyperlink" xfId="2" builtinId="8"/>
    <cellStyle name="Normal" xfId="0" builtinId="0"/>
    <cellStyle name="Normal_Annual Hay Production" xfId="3" xr:uid="{00000000-0005-0000-0000-000003000000}"/>
    <cellStyle name="Normal_Hay Production" xfId="4" xr:uid="{00000000-0005-0000-0000-000004000000}"/>
    <cellStyle name="Normal_Hay Production (2)_Hay Production (3)" xfId="5" xr:uid="{00000000-0005-0000-0000-000005000000}"/>
    <cellStyle name="Normal_Page 6" xfId="6" xr:uid="{00000000-0005-0000-0000-000006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CCCC99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990000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762000</xdr:colOff>
      <xdr:row>174</xdr:row>
      <xdr:rowOff>0</xdr:rowOff>
    </xdr:from>
    <xdr:to>
      <xdr:col>7</xdr:col>
      <xdr:colOff>229887</xdr:colOff>
      <xdr:row>178</xdr:row>
      <xdr:rowOff>1245</xdr:rowOff>
    </xdr:to>
    <xdr:pic>
      <xdr:nvPicPr>
        <xdr:cNvPr id="4" name="Picture 3" title="Iowa State University Extension and Outreach imag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14700" y="13849350"/>
          <a:ext cx="2477787" cy="6489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762000</xdr:colOff>
      <xdr:row>174</xdr:row>
      <xdr:rowOff>0</xdr:rowOff>
    </xdr:from>
    <xdr:to>
      <xdr:col>7</xdr:col>
      <xdr:colOff>229887</xdr:colOff>
      <xdr:row>178</xdr:row>
      <xdr:rowOff>1245</xdr:rowOff>
    </xdr:to>
    <xdr:pic>
      <xdr:nvPicPr>
        <xdr:cNvPr id="2" name="Picture 1" title="Iowa State University Extension and Outreach imag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50" y="27003375"/>
          <a:ext cx="2477787" cy="6489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aholste@iastate.edu?subject=AgDM%20Spreadsheet%20A1-20%20C-C" TargetMode="External"/><Relationship Id="rId1" Type="http://schemas.openxmlformats.org/officeDocument/2006/relationships/hyperlink" Target="https://www.extension.iastate.edu/agdm/crops/html/a1-20.html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extension.iastate.edu/agdm/crops/html/a1-20.html" TargetMode="External"/><Relationship Id="rId1" Type="http://schemas.openxmlformats.org/officeDocument/2006/relationships/hyperlink" Target="mailto:aholste@iastate.edu?subject=AgDM%20Spreadsheet%20A1-20%20C-C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K181"/>
  <sheetViews>
    <sheetView showGridLines="0" tabSelected="1" zoomScaleNormal="100" workbookViewId="0"/>
  </sheetViews>
  <sheetFormatPr defaultColWidth="9.140625" defaultRowHeight="12.75"/>
  <cols>
    <col min="1" max="1" width="30.7109375" style="173" customWidth="1"/>
    <col min="2" max="2" width="12.42578125" style="43" customWidth="1"/>
    <col min="3" max="6" width="11.85546875" style="43" customWidth="1"/>
    <col min="7" max="7" width="9.5703125" style="43" customWidth="1"/>
    <col min="8" max="8" width="10.28515625" style="43" bestFit="1" customWidth="1"/>
    <col min="9" max="16384" width="9.140625" style="43"/>
  </cols>
  <sheetData>
    <row r="1" spans="1:7" s="196" customFormat="1" ht="26.25" customHeight="1" thickBot="1">
      <c r="A1" s="195" t="s">
        <v>115</v>
      </c>
    </row>
    <row r="2" spans="1:7" s="10" customFormat="1" ht="16.5" thickTop="1">
      <c r="A2" s="194" t="s">
        <v>117</v>
      </c>
      <c r="B2" s="41"/>
    </row>
    <row r="3" spans="1:7" s="10" customFormat="1" ht="12.75" customHeight="1">
      <c r="A3" s="212" t="s">
        <v>136</v>
      </c>
      <c r="B3" s="142"/>
      <c r="C3" s="142"/>
      <c r="D3" s="142"/>
      <c r="E3" s="142"/>
      <c r="F3" s="142"/>
    </row>
    <row r="4" spans="1:7" s="10" customFormat="1">
      <c r="A4" s="87" t="s">
        <v>126</v>
      </c>
      <c r="B4" s="142"/>
      <c r="C4" s="142"/>
      <c r="D4" s="142"/>
      <c r="E4" s="142"/>
      <c r="F4" s="142"/>
    </row>
    <row r="5" spans="1:7" s="10" customFormat="1">
      <c r="A5" s="87" t="s">
        <v>127</v>
      </c>
      <c r="B5" s="142"/>
      <c r="C5" s="142"/>
      <c r="D5" s="142"/>
      <c r="E5" s="142"/>
      <c r="F5" s="142"/>
    </row>
    <row r="6" spans="1:7" s="10" customFormat="1">
      <c r="A6" s="207" t="s">
        <v>18</v>
      </c>
      <c r="B6" s="207"/>
      <c r="C6" s="42"/>
      <c r="D6" s="42"/>
      <c r="E6" s="42"/>
      <c r="F6" s="42"/>
      <c r="G6" s="42"/>
    </row>
    <row r="7" spans="1:7">
      <c r="A7" s="154"/>
      <c r="B7" s="10"/>
      <c r="C7" s="10"/>
      <c r="D7" s="10"/>
      <c r="E7" s="41"/>
      <c r="F7" s="10"/>
      <c r="G7" s="10"/>
    </row>
    <row r="8" spans="1:7" s="10" customFormat="1">
      <c r="A8" s="155" t="s">
        <v>15</v>
      </c>
      <c r="B8" s="208" t="s">
        <v>16</v>
      </c>
      <c r="C8" s="209"/>
      <c r="D8" s="210"/>
    </row>
    <row r="9" spans="1:7" s="10" customFormat="1">
      <c r="A9" s="155" t="s">
        <v>17</v>
      </c>
      <c r="B9" s="122">
        <v>10</v>
      </c>
    </row>
    <row r="10" spans="1:7">
      <c r="A10" s="155" t="s">
        <v>55</v>
      </c>
      <c r="B10" s="123">
        <v>80</v>
      </c>
      <c r="C10" s="44" t="s">
        <v>60</v>
      </c>
    </row>
    <row r="11" spans="1:7">
      <c r="A11" s="155" t="s">
        <v>56</v>
      </c>
      <c r="B11" s="124">
        <v>1</v>
      </c>
      <c r="C11" s="45" t="s">
        <v>61</v>
      </c>
    </row>
    <row r="12" spans="1:7" ht="3.2" customHeight="1">
      <c r="A12" s="155"/>
      <c r="B12" s="133"/>
      <c r="C12" s="45"/>
    </row>
    <row r="13" spans="1:7" ht="12.2" customHeight="1">
      <c r="A13" s="204" t="s">
        <v>91</v>
      </c>
      <c r="B13" s="204"/>
      <c r="C13" s="98"/>
      <c r="E13" s="55"/>
    </row>
    <row r="14" spans="1:7" ht="12.2" customHeight="1">
      <c r="A14" s="154" t="s">
        <v>89</v>
      </c>
      <c r="B14" s="123">
        <v>1</v>
      </c>
      <c r="C14" s="205" t="s">
        <v>84</v>
      </c>
      <c r="D14" s="206"/>
      <c r="E14" s="55"/>
      <c r="G14" s="143" t="s">
        <v>122</v>
      </c>
    </row>
    <row r="15" spans="1:7" ht="12.2" customHeight="1">
      <c r="A15" s="154" t="s">
        <v>90</v>
      </c>
      <c r="B15" s="123">
        <v>1</v>
      </c>
    </row>
    <row r="16" spans="1:7" ht="9" customHeight="1" thickBot="1">
      <c r="A16" s="156"/>
      <c r="B16" s="47"/>
      <c r="C16" s="47"/>
      <c r="D16" s="6"/>
      <c r="E16" s="48"/>
      <c r="F16" s="48"/>
    </row>
    <row r="17" spans="1:7" ht="7.5" customHeight="1" thickTop="1">
      <c r="A17" s="157"/>
      <c r="B17" s="49"/>
      <c r="C17" s="49"/>
      <c r="D17" s="5"/>
      <c r="E17" s="50"/>
      <c r="F17" s="50"/>
    </row>
    <row r="18" spans="1:7" ht="15.75">
      <c r="A18" s="158" t="s">
        <v>52</v>
      </c>
      <c r="C18" s="52"/>
      <c r="D18" s="52"/>
      <c r="E18" s="52"/>
      <c r="F18" s="41"/>
      <c r="G18" s="41"/>
    </row>
    <row r="19" spans="1:7">
      <c r="A19" s="159"/>
      <c r="B19" s="53"/>
      <c r="C19" s="200" t="s">
        <v>46</v>
      </c>
      <c r="D19" s="200"/>
      <c r="E19" s="55"/>
      <c r="F19" s="56" t="s">
        <v>19</v>
      </c>
    </row>
    <row r="20" spans="1:7">
      <c r="A20" s="160" t="s">
        <v>2</v>
      </c>
      <c r="B20" s="57"/>
      <c r="C20" s="58" t="s">
        <v>0</v>
      </c>
      <c r="D20" s="58" t="s">
        <v>1</v>
      </c>
      <c r="E20" s="59" t="s">
        <v>20</v>
      </c>
      <c r="F20" s="59" t="s">
        <v>21</v>
      </c>
    </row>
    <row r="21" spans="1:7">
      <c r="A21" s="161" t="s">
        <v>80</v>
      </c>
      <c r="B21" s="60"/>
      <c r="C21" s="21">
        <v>0</v>
      </c>
      <c r="D21" s="29">
        <v>0</v>
      </c>
      <c r="E21" s="61">
        <f t="shared" ref="E21:E26" si="0">D21+C21</f>
        <v>0</v>
      </c>
      <c r="F21" s="62">
        <f t="shared" ref="F21:F26" si="1">$B$9*E21</f>
        <v>0</v>
      </c>
    </row>
    <row r="22" spans="1:7">
      <c r="A22" s="161" t="s">
        <v>79</v>
      </c>
      <c r="B22" s="60"/>
      <c r="C22" s="128">
        <f>7.6*2</f>
        <v>15.2</v>
      </c>
      <c r="D22" s="128">
        <f>4.6*2</f>
        <v>9.1999999999999993</v>
      </c>
      <c r="E22" s="61">
        <f t="shared" si="0"/>
        <v>24.4</v>
      </c>
      <c r="F22" s="62">
        <f t="shared" si="1"/>
        <v>244</v>
      </c>
    </row>
    <row r="23" spans="1:7">
      <c r="A23" s="161" t="s">
        <v>78</v>
      </c>
      <c r="B23" s="60"/>
      <c r="C23" s="119">
        <v>3.3</v>
      </c>
      <c r="D23" s="119">
        <v>2.1</v>
      </c>
      <c r="E23" s="61">
        <f t="shared" si="0"/>
        <v>5.4</v>
      </c>
      <c r="F23" s="62">
        <f t="shared" si="1"/>
        <v>54</v>
      </c>
    </row>
    <row r="24" spans="1:7">
      <c r="A24" s="161" t="s">
        <v>77</v>
      </c>
      <c r="B24" s="60"/>
      <c r="C24" s="119">
        <v>3.4</v>
      </c>
      <c r="D24" s="119">
        <v>2</v>
      </c>
      <c r="E24" s="61">
        <f t="shared" si="0"/>
        <v>5.4</v>
      </c>
      <c r="F24" s="62">
        <f t="shared" si="1"/>
        <v>54</v>
      </c>
    </row>
    <row r="25" spans="1:7">
      <c r="A25" s="161" t="s">
        <v>76</v>
      </c>
      <c r="B25" s="60"/>
      <c r="C25" s="119">
        <v>7.5</v>
      </c>
      <c r="D25" s="119">
        <v>5.4</v>
      </c>
      <c r="E25" s="61">
        <f t="shared" si="0"/>
        <v>12.9</v>
      </c>
      <c r="F25" s="62">
        <f t="shared" si="1"/>
        <v>129</v>
      </c>
    </row>
    <row r="26" spans="1:7">
      <c r="A26" s="161" t="s">
        <v>75</v>
      </c>
      <c r="B26" s="60"/>
      <c r="C26" s="129">
        <v>0</v>
      </c>
      <c r="D26" s="129">
        <v>0</v>
      </c>
      <c r="E26" s="63">
        <f t="shared" si="0"/>
        <v>0</v>
      </c>
      <c r="F26" s="64">
        <f t="shared" si="1"/>
        <v>0</v>
      </c>
    </row>
    <row r="27" spans="1:7" s="9" customFormat="1">
      <c r="A27" s="162" t="s">
        <v>22</v>
      </c>
      <c r="B27" s="55"/>
      <c r="C27" s="61">
        <f>SUM(C21:C26)</f>
        <v>29.4</v>
      </c>
      <c r="D27" s="61">
        <f>SUM(D21:D26)</f>
        <v>18.7</v>
      </c>
      <c r="E27" s="65">
        <f>SUM(E21:E26)</f>
        <v>48.099999999999994</v>
      </c>
      <c r="F27" s="66">
        <f>SUM(F21:F26)</f>
        <v>481</v>
      </c>
    </row>
    <row r="28" spans="1:7" s="9" customFormat="1">
      <c r="A28" s="162" t="s">
        <v>23</v>
      </c>
      <c r="B28" s="55"/>
      <c r="C28" s="62">
        <f>B9*C27</f>
        <v>294</v>
      </c>
      <c r="D28" s="62">
        <f>B9*D27</f>
        <v>187</v>
      </c>
      <c r="E28" s="66">
        <f>B9*E27</f>
        <v>480.99999999999994</v>
      </c>
      <c r="F28" s="67" t="s">
        <v>24</v>
      </c>
    </row>
    <row r="29" spans="1:7">
      <c r="A29" s="105"/>
      <c r="B29" s="60"/>
      <c r="C29" s="3"/>
      <c r="D29" s="3"/>
    </row>
    <row r="30" spans="1:7">
      <c r="A30" s="160" t="s">
        <v>54</v>
      </c>
      <c r="B30" s="60"/>
      <c r="C30" s="60"/>
      <c r="D30" s="60"/>
      <c r="G30" s="143" t="s">
        <v>123</v>
      </c>
    </row>
    <row r="31" spans="1:7">
      <c r="A31" s="28" t="s">
        <v>3</v>
      </c>
      <c r="B31" s="60"/>
      <c r="C31" s="60"/>
      <c r="D31" s="2">
        <f>B33*B32</f>
        <v>23</v>
      </c>
      <c r="E31" s="61">
        <f>D31</f>
        <v>23</v>
      </c>
      <c r="F31" s="62">
        <f>E31*B9</f>
        <v>230</v>
      </c>
      <c r="G31" s="143"/>
    </row>
    <row r="32" spans="1:7" s="9" customFormat="1">
      <c r="A32" s="130" t="s">
        <v>65</v>
      </c>
      <c r="B32" s="11">
        <v>11.5</v>
      </c>
      <c r="F32" s="62" t="s">
        <v>14</v>
      </c>
      <c r="G32" s="68"/>
    </row>
    <row r="33" spans="1:6" s="9" customFormat="1">
      <c r="A33" s="130" t="s">
        <v>28</v>
      </c>
      <c r="B33" s="12">
        <v>2</v>
      </c>
      <c r="F33" s="62" t="s">
        <v>10</v>
      </c>
    </row>
    <row r="34" spans="1:6">
      <c r="A34" s="28" t="s">
        <v>4</v>
      </c>
      <c r="B34" s="60"/>
      <c r="C34" s="69"/>
      <c r="D34" s="2">
        <f>B36*B35</f>
        <v>34.72</v>
      </c>
      <c r="E34" s="61">
        <f>D34</f>
        <v>34.72</v>
      </c>
      <c r="F34" s="62">
        <f>E34*B9</f>
        <v>347.2</v>
      </c>
    </row>
    <row r="35" spans="1:6" s="9" customFormat="1">
      <c r="A35" s="130" t="s">
        <v>25</v>
      </c>
      <c r="B35" s="11">
        <v>4.34</v>
      </c>
      <c r="F35" s="62" t="s">
        <v>14</v>
      </c>
    </row>
    <row r="36" spans="1:6" s="9" customFormat="1">
      <c r="A36" s="130" t="s">
        <v>26</v>
      </c>
      <c r="B36" s="12">
        <v>8</v>
      </c>
      <c r="F36" s="62" t="s">
        <v>10</v>
      </c>
    </row>
    <row r="37" spans="1:6">
      <c r="A37" s="28" t="s">
        <v>5</v>
      </c>
      <c r="B37" s="60"/>
      <c r="C37" s="60"/>
      <c r="D37" s="2">
        <f>B39*B38</f>
        <v>24.900000000000002</v>
      </c>
      <c r="E37" s="61">
        <f>D37</f>
        <v>24.900000000000002</v>
      </c>
      <c r="F37" s="62">
        <f>E37*B9</f>
        <v>249.00000000000003</v>
      </c>
    </row>
    <row r="38" spans="1:6" s="9" customFormat="1">
      <c r="A38" s="130" t="s">
        <v>25</v>
      </c>
      <c r="B38" s="11">
        <v>4.1500000000000004</v>
      </c>
      <c r="F38" s="62" t="s">
        <v>14</v>
      </c>
    </row>
    <row r="39" spans="1:6" s="9" customFormat="1">
      <c r="A39" s="130" t="s">
        <v>26</v>
      </c>
      <c r="B39" s="12">
        <v>6</v>
      </c>
      <c r="F39" s="62" t="s">
        <v>10</v>
      </c>
    </row>
    <row r="40" spans="1:6">
      <c r="A40" s="28" t="s">
        <v>6</v>
      </c>
      <c r="B40" s="60"/>
      <c r="C40" s="60"/>
      <c r="D40" s="39">
        <f>B42*B41</f>
        <v>10.050000000000001</v>
      </c>
      <c r="E40" s="70">
        <f>D40</f>
        <v>10.050000000000001</v>
      </c>
      <c r="F40" s="71">
        <f>E40*B9</f>
        <v>100.5</v>
      </c>
    </row>
    <row r="41" spans="1:6" s="9" customFormat="1">
      <c r="A41" s="130" t="s">
        <v>25</v>
      </c>
      <c r="B41" s="11">
        <v>3.35</v>
      </c>
      <c r="F41" s="62" t="s">
        <v>14</v>
      </c>
    </row>
    <row r="42" spans="1:6" s="9" customFormat="1">
      <c r="A42" s="130" t="s">
        <v>26</v>
      </c>
      <c r="B42" s="12">
        <v>3</v>
      </c>
      <c r="D42" s="72"/>
      <c r="E42" s="72"/>
      <c r="F42" s="72"/>
    </row>
    <row r="43" spans="1:6">
      <c r="A43" s="160" t="s">
        <v>104</v>
      </c>
      <c r="B43" s="57"/>
      <c r="C43" s="57"/>
      <c r="D43" s="35">
        <f>D31+D34+D37+D40</f>
        <v>92.67</v>
      </c>
      <c r="E43" s="73">
        <f>D43</f>
        <v>92.67</v>
      </c>
      <c r="F43" s="66">
        <f>E43*B9</f>
        <v>926.7</v>
      </c>
    </row>
    <row r="44" spans="1:6" ht="6.75" customHeight="1">
      <c r="A44" s="105"/>
      <c r="B44" s="60"/>
      <c r="C44" s="60"/>
      <c r="D44" s="1"/>
      <c r="E44" s="74"/>
      <c r="F44" s="62"/>
    </row>
    <row r="45" spans="1:6">
      <c r="A45" s="163" t="s">
        <v>62</v>
      </c>
      <c r="B45" s="60"/>
      <c r="C45" s="60"/>
      <c r="D45" s="61">
        <f>B46*B47</f>
        <v>36</v>
      </c>
      <c r="E45" s="61">
        <f>D45</f>
        <v>36</v>
      </c>
      <c r="F45" s="62">
        <f>E45*B9</f>
        <v>360</v>
      </c>
    </row>
    <row r="46" spans="1:6" s="9" customFormat="1">
      <c r="A46" s="130" t="s">
        <v>25</v>
      </c>
      <c r="B46" s="11">
        <v>0.6</v>
      </c>
      <c r="F46" s="62" t="s">
        <v>14</v>
      </c>
    </row>
    <row r="47" spans="1:6" s="9" customFormat="1">
      <c r="A47" s="130" t="s">
        <v>26</v>
      </c>
      <c r="B47" s="12">
        <v>60</v>
      </c>
      <c r="F47" s="62" t="s">
        <v>10</v>
      </c>
    </row>
    <row r="48" spans="1:6" s="9" customFormat="1">
      <c r="A48" s="164" t="s">
        <v>88</v>
      </c>
      <c r="B48" s="75"/>
      <c r="D48" s="61">
        <f>B49*B50</f>
        <v>30.150000000000002</v>
      </c>
      <c r="E48" s="61">
        <f>D48</f>
        <v>30.150000000000002</v>
      </c>
      <c r="F48" s="62">
        <f>E48*B9</f>
        <v>301.5</v>
      </c>
    </row>
    <row r="49" spans="1:11" s="9" customFormat="1">
      <c r="A49" s="130" t="s">
        <v>25</v>
      </c>
      <c r="B49" s="11">
        <v>0.67</v>
      </c>
      <c r="F49" s="62" t="s">
        <v>14</v>
      </c>
    </row>
    <row r="50" spans="1:11" s="9" customFormat="1">
      <c r="A50" s="130" t="s">
        <v>26</v>
      </c>
      <c r="B50" s="12">
        <v>45</v>
      </c>
      <c r="F50" s="62" t="s">
        <v>10</v>
      </c>
    </row>
    <row r="51" spans="1:11" s="9" customFormat="1">
      <c r="A51" s="164" t="s">
        <v>63</v>
      </c>
      <c r="B51" s="76"/>
      <c r="D51" s="63">
        <f>B52*B53</f>
        <v>68.900000000000006</v>
      </c>
      <c r="E51" s="63">
        <f>D51</f>
        <v>68.900000000000006</v>
      </c>
      <c r="F51" s="64">
        <f>E51*B9</f>
        <v>689</v>
      </c>
    </row>
    <row r="52" spans="1:11" s="9" customFormat="1">
      <c r="A52" s="130" t="s">
        <v>25</v>
      </c>
      <c r="B52" s="11">
        <v>0.53</v>
      </c>
      <c r="F52" s="62" t="s">
        <v>14</v>
      </c>
    </row>
    <row r="53" spans="1:11" s="9" customFormat="1">
      <c r="A53" s="130" t="s">
        <v>26</v>
      </c>
      <c r="B53" s="12">
        <v>130</v>
      </c>
      <c r="D53" s="72"/>
      <c r="E53" s="72"/>
      <c r="F53" s="72"/>
    </row>
    <row r="54" spans="1:11">
      <c r="A54" s="157" t="s">
        <v>105</v>
      </c>
      <c r="B54" s="77"/>
      <c r="C54" s="49"/>
      <c r="D54" s="37">
        <f>D45+D51+D48</f>
        <v>135.05000000000001</v>
      </c>
      <c r="E54" s="73">
        <f>D54</f>
        <v>135.05000000000001</v>
      </c>
      <c r="F54" s="66">
        <f>E54*$B$9</f>
        <v>1350.5</v>
      </c>
    </row>
    <row r="55" spans="1:11" s="9" customFormat="1" ht="6.75" customHeight="1">
      <c r="A55" s="130"/>
      <c r="B55" s="78"/>
      <c r="F55" s="62"/>
    </row>
    <row r="56" spans="1:11">
      <c r="A56" s="105" t="s">
        <v>7</v>
      </c>
      <c r="B56" s="60"/>
      <c r="C56" s="4"/>
      <c r="D56" s="29">
        <v>0</v>
      </c>
      <c r="E56" s="61">
        <f>D56</f>
        <v>0</v>
      </c>
      <c r="F56" s="62">
        <f>D56*B9</f>
        <v>0</v>
      </c>
    </row>
    <row r="57" spans="1:11">
      <c r="A57" s="105" t="s">
        <v>8</v>
      </c>
      <c r="B57" s="60"/>
      <c r="C57" s="79"/>
      <c r="D57" s="29">
        <v>38</v>
      </c>
      <c r="E57" s="61">
        <f>D57</f>
        <v>38</v>
      </c>
      <c r="F57" s="62">
        <f>D57*B9</f>
        <v>380</v>
      </c>
    </row>
    <row r="58" spans="1:11">
      <c r="A58" s="165" t="s">
        <v>130</v>
      </c>
      <c r="B58" s="82"/>
      <c r="C58" s="20"/>
      <c r="D58" s="29">
        <v>2.8</v>
      </c>
      <c r="E58" s="74">
        <f>D58</f>
        <v>2.8</v>
      </c>
      <c r="F58" s="62">
        <f>E58*$B$9</f>
        <v>28</v>
      </c>
      <c r="G58" s="82"/>
      <c r="J58" s="103"/>
      <c r="K58" s="103"/>
    </row>
    <row r="59" spans="1:11">
      <c r="A59" s="105"/>
      <c r="B59" s="60"/>
      <c r="C59" s="79"/>
      <c r="D59" s="3"/>
    </row>
    <row r="60" spans="1:11">
      <c r="A60" s="166" t="s">
        <v>102</v>
      </c>
      <c r="B60" s="60"/>
      <c r="C60" s="61">
        <f>B61*B63+B62*B63*B15</f>
        <v>95</v>
      </c>
      <c r="D60" s="80" t="s">
        <v>24</v>
      </c>
      <c r="E60" s="61">
        <f>C60</f>
        <v>95</v>
      </c>
      <c r="F60" s="62">
        <f>E60*B9</f>
        <v>950</v>
      </c>
      <c r="G60" s="143" t="s">
        <v>124</v>
      </c>
    </row>
    <row r="61" spans="1:11" s="9" customFormat="1">
      <c r="A61" s="130" t="s">
        <v>108</v>
      </c>
      <c r="B61" s="13">
        <v>1</v>
      </c>
    </row>
    <row r="62" spans="1:11" s="9" customFormat="1">
      <c r="A62" s="167" t="s">
        <v>109</v>
      </c>
      <c r="B62" s="13">
        <v>4</v>
      </c>
      <c r="G62" s="68" t="s">
        <v>125</v>
      </c>
    </row>
    <row r="63" spans="1:11" s="9" customFormat="1">
      <c r="A63" s="130" t="s">
        <v>27</v>
      </c>
      <c r="B63" s="11">
        <v>19</v>
      </c>
      <c r="E63" s="9" t="s">
        <v>14</v>
      </c>
      <c r="F63" s="62" t="s">
        <v>14</v>
      </c>
    </row>
    <row r="64" spans="1:11" ht="9" customHeight="1">
      <c r="A64" s="105"/>
      <c r="B64" s="60"/>
      <c r="C64" s="69"/>
      <c r="D64" s="3"/>
    </row>
    <row r="65" spans="1:9" s="9" customFormat="1">
      <c r="A65" s="162" t="s">
        <v>12</v>
      </c>
      <c r="B65" s="55"/>
      <c r="F65" s="62" t="s">
        <v>14</v>
      </c>
    </row>
    <row r="66" spans="1:9" s="9" customFormat="1">
      <c r="A66" s="168" t="s">
        <v>53</v>
      </c>
      <c r="C66" s="38">
        <v>157</v>
      </c>
      <c r="D66" s="80" t="s">
        <v>24</v>
      </c>
      <c r="E66" s="63">
        <f>C66</f>
        <v>157</v>
      </c>
      <c r="F66" s="64">
        <f>$B$9*E66</f>
        <v>1570</v>
      </c>
    </row>
    <row r="67" spans="1:9" s="9" customFormat="1">
      <c r="A67" s="168"/>
      <c r="C67" s="72"/>
      <c r="D67" s="72"/>
      <c r="E67" s="72"/>
      <c r="F67" s="72"/>
    </row>
    <row r="68" spans="1:9">
      <c r="A68" s="160" t="s">
        <v>57</v>
      </c>
      <c r="B68" s="60"/>
      <c r="C68" s="60"/>
      <c r="D68" s="60"/>
    </row>
    <row r="69" spans="1:9">
      <c r="A69" s="161" t="s">
        <v>35</v>
      </c>
      <c r="B69" s="60"/>
      <c r="C69" s="21">
        <v>12.4</v>
      </c>
      <c r="D69" s="21">
        <v>4.0999999999999996</v>
      </c>
      <c r="E69" s="61">
        <f>D69+C69</f>
        <v>16.5</v>
      </c>
      <c r="F69" s="62">
        <f>$B$9*E69</f>
        <v>165</v>
      </c>
    </row>
    <row r="70" spans="1:9">
      <c r="A70" s="169" t="s">
        <v>119</v>
      </c>
      <c r="B70" s="60"/>
      <c r="C70" s="81">
        <f>B71*B10</f>
        <v>5.76</v>
      </c>
      <c r="D70" s="81">
        <f>B72*B10</f>
        <v>3.92</v>
      </c>
      <c r="E70" s="61">
        <f>D70+C70</f>
        <v>9.68</v>
      </c>
      <c r="F70" s="62">
        <f>$B$9*E70</f>
        <v>96.8</v>
      </c>
    </row>
    <row r="71" spans="1:9">
      <c r="A71" s="170" t="s">
        <v>66</v>
      </c>
      <c r="B71" s="120">
        <v>7.1999999999999995E-2</v>
      </c>
      <c r="C71" s="31"/>
      <c r="D71" s="32"/>
      <c r="E71" s="61"/>
      <c r="F71" s="62"/>
    </row>
    <row r="72" spans="1:9">
      <c r="A72" s="171" t="s">
        <v>67</v>
      </c>
      <c r="B72" s="120">
        <v>4.9000000000000002E-2</v>
      </c>
      <c r="C72" s="31"/>
      <c r="D72" s="32"/>
      <c r="E72" s="61"/>
      <c r="F72" s="62"/>
    </row>
    <row r="73" spans="1:9">
      <c r="A73" s="161" t="s">
        <v>29</v>
      </c>
      <c r="B73" s="60"/>
      <c r="C73" s="119">
        <v>5.2</v>
      </c>
      <c r="D73" s="119">
        <v>2.6</v>
      </c>
      <c r="E73" s="61">
        <f>D73+C73</f>
        <v>7.8000000000000007</v>
      </c>
      <c r="F73" s="62">
        <f>$B$9*E73</f>
        <v>78</v>
      </c>
    </row>
    <row r="74" spans="1:9">
      <c r="A74" s="169" t="s">
        <v>137</v>
      </c>
      <c r="B74" s="60"/>
      <c r="C74" s="119">
        <v>11.6</v>
      </c>
      <c r="D74" s="119">
        <v>5.6</v>
      </c>
      <c r="E74" s="61">
        <f>D74+C74</f>
        <v>17.2</v>
      </c>
      <c r="F74" s="62">
        <f>$B$9*E74</f>
        <v>172</v>
      </c>
    </row>
    <row r="75" spans="1:9">
      <c r="A75" s="169" t="s">
        <v>120</v>
      </c>
      <c r="B75" s="60"/>
      <c r="C75" s="81">
        <f>B76*B11</f>
        <v>3.38</v>
      </c>
      <c r="D75" s="81">
        <f>B77*B11</f>
        <v>4.2300000000000004</v>
      </c>
      <c r="E75" s="88">
        <f>B77+B76</f>
        <v>7.61</v>
      </c>
      <c r="F75" s="89">
        <f>$B$9*E75</f>
        <v>76.100000000000009</v>
      </c>
    </row>
    <row r="76" spans="1:9">
      <c r="A76" s="172" t="s">
        <v>68</v>
      </c>
      <c r="B76" s="34">
        <v>3.38</v>
      </c>
      <c r="C76" s="33"/>
      <c r="D76" s="33"/>
      <c r="E76" s="63"/>
      <c r="F76" s="64"/>
    </row>
    <row r="77" spans="1:9">
      <c r="A77" s="172" t="s">
        <v>69</v>
      </c>
      <c r="B77" s="34">
        <v>4.2300000000000004</v>
      </c>
      <c r="C77" s="72"/>
      <c r="D77" s="72"/>
      <c r="E77" s="72"/>
      <c r="F77" s="72"/>
    </row>
    <row r="78" spans="1:9">
      <c r="A78" s="161" t="s">
        <v>75</v>
      </c>
      <c r="B78" s="134"/>
      <c r="C78" s="129">
        <v>0</v>
      </c>
      <c r="D78" s="129">
        <v>0</v>
      </c>
      <c r="E78" s="70">
        <f>D78+C78</f>
        <v>0</v>
      </c>
      <c r="F78" s="71">
        <f>$B$9*E78</f>
        <v>0</v>
      </c>
    </row>
    <row r="79" spans="1:9">
      <c r="A79" s="160" t="s">
        <v>37</v>
      </c>
      <c r="B79" s="57"/>
      <c r="C79" s="57">
        <f>C69+C70+C73+C74+C75+C78</f>
        <v>38.340000000000003</v>
      </c>
      <c r="D79" s="57">
        <f>D69+D70+D73+D74+D75+D78</f>
        <v>20.45</v>
      </c>
      <c r="E79" s="65">
        <f>D79+C79</f>
        <v>58.790000000000006</v>
      </c>
      <c r="F79" s="66">
        <f>$B$9*E79</f>
        <v>587.90000000000009</v>
      </c>
      <c r="H79" s="74"/>
      <c r="I79" s="74"/>
    </row>
    <row r="80" spans="1:9">
      <c r="A80" s="160"/>
      <c r="B80" s="57"/>
      <c r="C80" s="57"/>
      <c r="D80" s="57"/>
      <c r="E80" s="65"/>
      <c r="F80" s="66"/>
      <c r="H80" s="74"/>
      <c r="I80" s="74"/>
    </row>
    <row r="81" spans="1:9">
      <c r="A81" s="160" t="s">
        <v>128</v>
      </c>
      <c r="B81" s="60"/>
      <c r="D81" s="60"/>
      <c r="E81" s="60"/>
      <c r="F81" s="61"/>
      <c r="G81" s="62"/>
      <c r="H81" s="74"/>
      <c r="I81" s="74"/>
    </row>
    <row r="82" spans="1:9">
      <c r="A82" s="169" t="s">
        <v>121</v>
      </c>
      <c r="B82" s="60"/>
      <c r="C82" s="21">
        <v>9</v>
      </c>
      <c r="D82" s="21">
        <v>5.7</v>
      </c>
      <c r="E82" s="61">
        <f>D82+C82</f>
        <v>14.7</v>
      </c>
      <c r="F82" s="62">
        <f>$B$9*E82</f>
        <v>147</v>
      </c>
    </row>
    <row r="83" spans="1:9">
      <c r="A83" s="161" t="s">
        <v>29</v>
      </c>
      <c r="B83" s="60"/>
      <c r="C83" s="128">
        <v>5.2</v>
      </c>
      <c r="D83" s="128">
        <v>2.6</v>
      </c>
      <c r="E83" s="61">
        <f>D83+C83</f>
        <v>7.8000000000000007</v>
      </c>
      <c r="F83" s="62">
        <f>$B$9*E83</f>
        <v>78</v>
      </c>
    </row>
    <row r="84" spans="1:9">
      <c r="A84" s="169" t="s">
        <v>138</v>
      </c>
      <c r="B84" s="60"/>
      <c r="C84" s="119">
        <v>13.4</v>
      </c>
      <c r="D84" s="119">
        <v>6.9</v>
      </c>
      <c r="E84" s="61">
        <f>D84+C84</f>
        <v>20.3</v>
      </c>
      <c r="F84" s="62">
        <f>$B$9*E84</f>
        <v>203</v>
      </c>
    </row>
    <row r="85" spans="1:9">
      <c r="A85" s="161" t="s">
        <v>30</v>
      </c>
      <c r="B85" s="60"/>
      <c r="C85" s="132">
        <f>B86*B14</f>
        <v>3.13</v>
      </c>
      <c r="D85" s="132">
        <f>B87*B14</f>
        <v>3.93</v>
      </c>
      <c r="E85" s="61">
        <f>D85+C85</f>
        <v>7.0600000000000005</v>
      </c>
      <c r="F85" s="62">
        <f>$B$9*E85</f>
        <v>70.600000000000009</v>
      </c>
    </row>
    <row r="86" spans="1:9">
      <c r="A86" s="172" t="s">
        <v>68</v>
      </c>
      <c r="B86" s="34">
        <v>3.13</v>
      </c>
      <c r="C86" s="33"/>
      <c r="D86" s="33"/>
      <c r="E86" s="61"/>
      <c r="F86" s="64"/>
    </row>
    <row r="87" spans="1:9">
      <c r="A87" s="172" t="s">
        <v>69</v>
      </c>
      <c r="B87" s="34">
        <v>3.93</v>
      </c>
      <c r="C87" s="33"/>
      <c r="D87" s="33"/>
      <c r="E87" s="61"/>
      <c r="F87" s="64"/>
    </row>
    <row r="88" spans="1:9">
      <c r="A88" s="161" t="s">
        <v>75</v>
      </c>
      <c r="B88" s="134"/>
      <c r="C88" s="127">
        <v>0</v>
      </c>
      <c r="D88" s="127">
        <v>0</v>
      </c>
      <c r="E88" s="63">
        <f>D88+C88</f>
        <v>0</v>
      </c>
      <c r="F88" s="64">
        <f>$B$9*E88</f>
        <v>0</v>
      </c>
    </row>
    <row r="89" spans="1:9">
      <c r="A89" s="160" t="s">
        <v>73</v>
      </c>
      <c r="B89" s="57"/>
      <c r="C89" s="57">
        <f>((C82+C83+C84+C88)*$B$15)+(C85)</f>
        <v>30.73</v>
      </c>
      <c r="D89" s="57">
        <f>((D82+D83+D84+D88)*$B$15)+(D85)</f>
        <v>19.130000000000003</v>
      </c>
      <c r="E89" s="65">
        <f>D89+C89</f>
        <v>49.86</v>
      </c>
      <c r="F89" s="66">
        <f>$B$9*E89</f>
        <v>498.6</v>
      </c>
      <c r="H89" s="74"/>
      <c r="I89" s="74"/>
    </row>
    <row r="90" spans="1:9">
      <c r="A90" s="160"/>
      <c r="B90" s="57"/>
      <c r="C90" s="57"/>
      <c r="D90" s="57"/>
      <c r="E90" s="65"/>
      <c r="F90" s="66"/>
      <c r="H90" s="74"/>
      <c r="I90" s="74"/>
    </row>
    <row r="91" spans="1:9">
      <c r="A91" s="160" t="s">
        <v>96</v>
      </c>
      <c r="B91" s="57"/>
      <c r="C91" s="57">
        <f>C79+C89</f>
        <v>69.070000000000007</v>
      </c>
      <c r="D91" s="57">
        <f>D79+D89</f>
        <v>39.58</v>
      </c>
      <c r="E91" s="65">
        <f>D91+C91</f>
        <v>108.65</v>
      </c>
      <c r="F91" s="66">
        <f>$B$9*E91</f>
        <v>1086.5</v>
      </c>
      <c r="H91" s="74"/>
      <c r="I91" s="74"/>
    </row>
    <row r="92" spans="1:9" ht="9" customHeight="1" thickBot="1">
      <c r="A92" s="156"/>
      <c r="B92" s="47"/>
      <c r="C92" s="47"/>
      <c r="D92" s="6"/>
      <c r="E92" s="48"/>
      <c r="F92" s="48"/>
    </row>
    <row r="93" spans="1:9" ht="7.5" customHeight="1" thickTop="1">
      <c r="A93" s="157"/>
      <c r="B93" s="49"/>
      <c r="C93" s="49"/>
      <c r="D93" s="5"/>
      <c r="E93" s="50"/>
      <c r="F93" s="50"/>
    </row>
    <row r="94" spans="1:9" ht="15.75">
      <c r="A94" s="201" t="s">
        <v>87</v>
      </c>
      <c r="B94" s="202"/>
      <c r="C94" s="202"/>
      <c r="D94" s="5"/>
      <c r="E94" s="50"/>
      <c r="F94" s="50"/>
    </row>
    <row r="95" spans="1:9">
      <c r="C95" s="200" t="s">
        <v>45</v>
      </c>
      <c r="D95" s="200"/>
      <c r="E95" s="200"/>
      <c r="F95" s="56" t="s">
        <v>19</v>
      </c>
      <c r="H95" s="74"/>
      <c r="I95" s="74"/>
    </row>
    <row r="96" spans="1:9">
      <c r="A96" s="174" t="s">
        <v>59</v>
      </c>
      <c r="B96" s="82"/>
      <c r="C96" s="83" t="s">
        <v>0</v>
      </c>
      <c r="D96" s="83" t="s">
        <v>1</v>
      </c>
      <c r="E96" s="84" t="s">
        <v>20</v>
      </c>
      <c r="F96" s="59" t="s">
        <v>21</v>
      </c>
      <c r="G96" s="82"/>
    </row>
    <row r="97" spans="1:11">
      <c r="A97" s="175" t="s">
        <v>95</v>
      </c>
      <c r="B97" s="82"/>
      <c r="C97" s="30">
        <f>C27+C60+C66+C91</f>
        <v>350.46999999999997</v>
      </c>
      <c r="D97" s="18">
        <f>D27+D43+D54+D91+D56+D57+D58</f>
        <v>326.8</v>
      </c>
      <c r="E97" s="61">
        <f>SUM(C97:D97)</f>
        <v>677.27</v>
      </c>
      <c r="F97" s="62">
        <f>$B$9*E97</f>
        <v>6772.7</v>
      </c>
      <c r="G97" s="82"/>
      <c r="H97" s="74"/>
      <c r="I97" s="74"/>
      <c r="J97" s="18"/>
      <c r="K97" s="18"/>
    </row>
    <row r="98" spans="1:11">
      <c r="A98" s="85"/>
      <c r="B98" s="82"/>
      <c r="C98" s="8"/>
      <c r="D98" s="7"/>
      <c r="E98" s="61"/>
      <c r="G98" s="82"/>
      <c r="J98" s="7"/>
      <c r="K98" s="7"/>
    </row>
    <row r="99" spans="1:11" s="10" customFormat="1">
      <c r="A99" s="155" t="s">
        <v>98</v>
      </c>
      <c r="E99" s="84" t="s">
        <v>20</v>
      </c>
      <c r="F99" s="86" t="s">
        <v>21</v>
      </c>
    </row>
    <row r="100" spans="1:11" s="10" customFormat="1">
      <c r="A100" s="176" t="s">
        <v>70</v>
      </c>
      <c r="B100" s="15"/>
      <c r="E100" s="88">
        <f>B100*B10</f>
        <v>0</v>
      </c>
      <c r="F100" s="89">
        <f>E100*B$9</f>
        <v>0</v>
      </c>
      <c r="G100" s="148" t="s">
        <v>133</v>
      </c>
    </row>
    <row r="101" spans="1:11" s="10" customFormat="1">
      <c r="A101" s="177" t="s">
        <v>81</v>
      </c>
      <c r="B101" s="126" t="str">
        <f>CONCATENATE(B10,C10)</f>
        <v>80 bu. / acre</v>
      </c>
      <c r="E101" s="88"/>
      <c r="F101" s="89"/>
      <c r="G101" s="89"/>
    </row>
    <row r="102" spans="1:11" s="10" customFormat="1">
      <c r="A102" s="178" t="s">
        <v>71</v>
      </c>
      <c r="B102" s="15"/>
      <c r="D102" s="91" t="s">
        <v>14</v>
      </c>
      <c r="E102" s="88">
        <f>B102*B11</f>
        <v>0</v>
      </c>
      <c r="F102" s="89">
        <f>E102*B$9</f>
        <v>0</v>
      </c>
      <c r="G102" s="89"/>
    </row>
    <row r="103" spans="1:11" s="10" customFormat="1">
      <c r="A103" s="177" t="s">
        <v>82</v>
      </c>
      <c r="B103" s="125" t="str">
        <f>CONCATENATE(B11,C11)</f>
        <v>1 tons / acre</v>
      </c>
      <c r="D103" s="91"/>
      <c r="E103" s="88"/>
      <c r="F103" s="89"/>
      <c r="G103" s="89"/>
    </row>
    <row r="104" spans="1:11" s="10" customFormat="1">
      <c r="A104" s="179" t="s">
        <v>92</v>
      </c>
      <c r="B104" s="135"/>
      <c r="D104" s="91"/>
      <c r="E104" s="70">
        <f>B104*B14*B15</f>
        <v>0</v>
      </c>
      <c r="F104" s="71">
        <f>E104*B$9</f>
        <v>0</v>
      </c>
      <c r="G104" s="89"/>
    </row>
    <row r="105" spans="1:11" s="10" customFormat="1">
      <c r="A105" s="177" t="s">
        <v>83</v>
      </c>
      <c r="B105" s="125" t="str">
        <f>CONCATENATE(B14,C14)</f>
        <v>1 tons / acre / year</v>
      </c>
      <c r="D105" s="91"/>
      <c r="E105" s="88"/>
      <c r="F105" s="92"/>
      <c r="G105" s="89"/>
    </row>
    <row r="106" spans="1:11" s="10" customFormat="1">
      <c r="A106" s="155" t="s">
        <v>38</v>
      </c>
      <c r="B106" s="40"/>
      <c r="D106" s="91"/>
      <c r="E106" s="65">
        <f>E100+E102+E104</f>
        <v>0</v>
      </c>
      <c r="F106" s="66">
        <f>E106*B9</f>
        <v>0</v>
      </c>
      <c r="G106" s="89"/>
    </row>
    <row r="107" spans="1:11" s="10" customFormat="1" ht="7.5" customHeight="1">
      <c r="A107" s="155"/>
      <c r="B107" s="40"/>
      <c r="D107" s="91"/>
      <c r="E107" s="65"/>
      <c r="F107" s="66"/>
      <c r="G107" s="89"/>
    </row>
    <row r="108" spans="1:11" s="10" customFormat="1">
      <c r="A108" s="155"/>
      <c r="B108" s="40"/>
      <c r="D108" s="203" t="s">
        <v>49</v>
      </c>
      <c r="E108" s="203"/>
      <c r="G108" s="89"/>
    </row>
    <row r="109" spans="1:11" s="10" customFormat="1">
      <c r="A109" s="155"/>
      <c r="D109" s="93" t="s">
        <v>1</v>
      </c>
      <c r="E109" s="94" t="s">
        <v>20</v>
      </c>
      <c r="F109" s="95" t="s">
        <v>48</v>
      </c>
      <c r="G109" s="89"/>
    </row>
    <row r="110" spans="1:11" s="10" customFormat="1">
      <c r="A110" s="155"/>
      <c r="B110" s="40"/>
      <c r="D110" s="83" t="s">
        <v>50</v>
      </c>
      <c r="E110" s="84" t="s">
        <v>50</v>
      </c>
      <c r="F110" s="96" t="s">
        <v>21</v>
      </c>
      <c r="G110" s="89"/>
    </row>
    <row r="111" spans="1:11" s="10" customFormat="1">
      <c r="A111" s="155" t="s">
        <v>85</v>
      </c>
      <c r="B111" s="41"/>
      <c r="C111" s="97"/>
      <c r="D111" s="65">
        <f>E106-D97</f>
        <v>-326.8</v>
      </c>
      <c r="E111" s="65">
        <f>E106-E97</f>
        <v>-677.27</v>
      </c>
      <c r="F111" s="65">
        <f>F106-F97</f>
        <v>-6772.7</v>
      </c>
    </row>
    <row r="112" spans="1:11" ht="12.75" customHeight="1" thickBot="1">
      <c r="A112" s="156"/>
      <c r="B112" s="47"/>
      <c r="C112" s="47"/>
      <c r="D112" s="6"/>
      <c r="E112" s="48"/>
      <c r="F112" s="48"/>
    </row>
    <row r="113" spans="1:11" ht="12.75" customHeight="1" thickTop="1">
      <c r="A113" s="157"/>
      <c r="B113" s="49"/>
      <c r="C113" s="49"/>
      <c r="D113" s="5"/>
      <c r="E113" s="50"/>
      <c r="F113" s="50"/>
    </row>
    <row r="114" spans="1:11" ht="12.75" customHeight="1">
      <c r="A114" s="158" t="s">
        <v>74</v>
      </c>
      <c r="C114" s="52"/>
      <c r="D114" s="52"/>
      <c r="E114" s="50"/>
      <c r="F114" s="50"/>
    </row>
    <row r="115" spans="1:11" ht="12.75" customHeight="1">
      <c r="A115" s="158"/>
      <c r="C115" s="52"/>
      <c r="D115" s="52"/>
      <c r="E115" s="50"/>
      <c r="F115" s="50"/>
    </row>
    <row r="116" spans="1:11" ht="12.2" customHeight="1">
      <c r="A116" s="155" t="s">
        <v>11</v>
      </c>
      <c r="B116" s="19">
        <v>4</v>
      </c>
      <c r="C116" s="98" t="s">
        <v>84</v>
      </c>
      <c r="E116" s="55"/>
    </row>
    <row r="117" spans="1:11" ht="12.2" customHeight="1">
      <c r="A117" s="180" t="s">
        <v>34</v>
      </c>
      <c r="B117" s="14">
        <v>3</v>
      </c>
    </row>
    <row r="118" spans="1:11" ht="12.75" customHeight="1">
      <c r="A118" s="199" t="s">
        <v>107</v>
      </c>
      <c r="B118" s="100"/>
      <c r="C118" s="49"/>
      <c r="D118" s="5"/>
      <c r="E118" s="50"/>
      <c r="F118" s="50"/>
    </row>
    <row r="119" spans="1:11">
      <c r="A119" s="199"/>
      <c r="B119" s="121">
        <v>3</v>
      </c>
      <c r="C119" s="98" t="s">
        <v>64</v>
      </c>
      <c r="E119" s="55"/>
    </row>
    <row r="120" spans="1:11" ht="12.2" customHeight="1">
      <c r="A120" s="99"/>
      <c r="B120" s="101"/>
      <c r="C120" s="200" t="s">
        <v>46</v>
      </c>
      <c r="D120" s="200"/>
      <c r="E120" s="55"/>
      <c r="F120" s="56" t="s">
        <v>19</v>
      </c>
    </row>
    <row r="121" spans="1:11">
      <c r="A121" s="85"/>
      <c r="B121" s="82"/>
      <c r="C121" s="83" t="s">
        <v>0</v>
      </c>
      <c r="D121" s="83" t="s">
        <v>1</v>
      </c>
      <c r="E121" s="59" t="s">
        <v>20</v>
      </c>
      <c r="F121" s="59" t="s">
        <v>21</v>
      </c>
      <c r="G121" s="82"/>
      <c r="J121" s="102"/>
      <c r="K121" s="102"/>
    </row>
    <row r="122" spans="1:11">
      <c r="A122" s="155" t="s">
        <v>106</v>
      </c>
      <c r="C122" s="82"/>
      <c r="D122" s="82"/>
      <c r="G122" s="82"/>
      <c r="J122" s="82"/>
      <c r="K122" s="82"/>
    </row>
    <row r="123" spans="1:11">
      <c r="A123" s="85" t="s">
        <v>43</v>
      </c>
      <c r="B123" s="82"/>
      <c r="C123" s="24">
        <v>3.3</v>
      </c>
      <c r="D123" s="25">
        <v>2.1</v>
      </c>
      <c r="E123" s="74">
        <f>SUM(C123:D123)</f>
        <v>5.4</v>
      </c>
      <c r="F123" s="62">
        <f>E123*$B$9</f>
        <v>54</v>
      </c>
      <c r="G123" s="146" t="s">
        <v>129</v>
      </c>
      <c r="J123" s="103"/>
      <c r="K123" s="103"/>
    </row>
    <row r="124" spans="1:11" ht="8.4499999999999993" customHeight="1">
      <c r="A124" s="85"/>
      <c r="B124" s="82"/>
      <c r="C124" s="20"/>
      <c r="D124" s="104"/>
      <c r="F124" s="62"/>
      <c r="G124" s="82"/>
      <c r="J124" s="103"/>
      <c r="K124" s="103"/>
    </row>
    <row r="125" spans="1:11">
      <c r="A125" s="181" t="s">
        <v>42</v>
      </c>
      <c r="C125" s="103"/>
      <c r="D125" s="103"/>
      <c r="F125" s="62"/>
      <c r="G125" s="82"/>
      <c r="J125" s="103"/>
      <c r="K125" s="103"/>
    </row>
    <row r="126" spans="1:11">
      <c r="A126" s="165" t="s">
        <v>40</v>
      </c>
      <c r="B126" s="82"/>
      <c r="C126" s="20"/>
      <c r="D126" s="7">
        <f>D123+(B127*$B$116*B128)+(B130*$B$116*B131)</f>
        <v>142.94</v>
      </c>
      <c r="E126" s="74">
        <f>D126</f>
        <v>142.94</v>
      </c>
      <c r="F126" s="62">
        <f>E126*$B$9</f>
        <v>1429.4</v>
      </c>
      <c r="G126" s="82"/>
      <c r="J126" s="103"/>
      <c r="K126" s="103"/>
    </row>
    <row r="127" spans="1:11">
      <c r="A127" s="182" t="s">
        <v>101</v>
      </c>
      <c r="B127" s="26">
        <v>13</v>
      </c>
      <c r="C127" s="131" t="s">
        <v>110</v>
      </c>
      <c r="D127" s="103"/>
      <c r="G127" s="82"/>
      <c r="J127" s="103"/>
      <c r="K127" s="103"/>
    </row>
    <row r="128" spans="1:11">
      <c r="A128" s="182" t="s">
        <v>111</v>
      </c>
      <c r="B128" s="27">
        <v>0.67</v>
      </c>
      <c r="C128" s="131"/>
      <c r="D128" s="103"/>
      <c r="E128" s="74"/>
      <c r="G128" s="82"/>
      <c r="J128" s="103"/>
      <c r="K128" s="103"/>
    </row>
    <row r="129" spans="1:11">
      <c r="A129" s="165" t="s">
        <v>41</v>
      </c>
      <c r="C129" s="131"/>
      <c r="D129" s="103"/>
      <c r="E129" s="74"/>
      <c r="G129" s="82"/>
      <c r="J129" s="103"/>
      <c r="K129" s="103"/>
    </row>
    <row r="130" spans="1:11">
      <c r="A130" s="182" t="s">
        <v>101</v>
      </c>
      <c r="B130" s="26">
        <v>50</v>
      </c>
      <c r="C130" s="131" t="s">
        <v>110</v>
      </c>
      <c r="D130" s="103"/>
      <c r="G130" s="82"/>
      <c r="J130" s="103"/>
      <c r="K130" s="103"/>
    </row>
    <row r="131" spans="1:11">
      <c r="A131" s="182" t="s">
        <v>111</v>
      </c>
      <c r="B131" s="27">
        <v>0.53</v>
      </c>
      <c r="D131" s="98"/>
      <c r="G131" s="82"/>
      <c r="J131" s="7"/>
      <c r="K131" s="7"/>
    </row>
    <row r="132" spans="1:11">
      <c r="A132" s="183"/>
      <c r="D132" s="98"/>
      <c r="G132" s="149"/>
      <c r="J132" s="150"/>
      <c r="K132" s="150"/>
    </row>
    <row r="133" spans="1:11">
      <c r="A133" s="184" t="s">
        <v>130</v>
      </c>
      <c r="B133" s="152">
        <v>3.4</v>
      </c>
      <c r="D133" s="153">
        <f>B133</f>
        <v>3.4</v>
      </c>
      <c r="E133" s="74">
        <f>D133</f>
        <v>3.4</v>
      </c>
      <c r="F133" s="74">
        <f>E133*$B$9</f>
        <v>34</v>
      </c>
      <c r="G133" s="149"/>
      <c r="J133" s="150"/>
      <c r="K133" s="150"/>
    </row>
    <row r="134" spans="1:11">
      <c r="A134" s="184"/>
      <c r="B134" s="151"/>
      <c r="D134" s="153"/>
      <c r="E134" s="74"/>
      <c r="F134" s="74"/>
      <c r="G134" s="149"/>
      <c r="J134" s="150"/>
      <c r="K134" s="150"/>
    </row>
    <row r="135" spans="1:11" s="46" customFormat="1">
      <c r="A135" s="155" t="s">
        <v>9</v>
      </c>
      <c r="C135" s="106">
        <f>B136*B138*B117+B137*B138</f>
        <v>75.999809999999997</v>
      </c>
      <c r="D135" s="107" t="s">
        <v>32</v>
      </c>
      <c r="E135" s="106">
        <f>C135</f>
        <v>75.999809999999997</v>
      </c>
      <c r="F135" s="62">
        <f>$B$9*E135</f>
        <v>759.99810000000002</v>
      </c>
    </row>
    <row r="136" spans="1:11" s="46" customFormat="1">
      <c r="A136" s="99" t="s">
        <v>44</v>
      </c>
      <c r="B136" s="17">
        <v>1.3333299999999999</v>
      </c>
    </row>
    <row r="137" spans="1:11" s="46" customFormat="1">
      <c r="A137" s="99" t="s">
        <v>97</v>
      </c>
      <c r="B137" s="17">
        <v>0</v>
      </c>
    </row>
    <row r="138" spans="1:11" s="46" customFormat="1">
      <c r="A138" s="99" t="s">
        <v>33</v>
      </c>
      <c r="B138" s="15">
        <v>19</v>
      </c>
    </row>
    <row r="139" spans="1:11">
      <c r="C139" s="60"/>
      <c r="D139" s="60"/>
      <c r="H139" s="74"/>
      <c r="I139" s="74"/>
    </row>
    <row r="140" spans="1:11" s="9" customFormat="1">
      <c r="A140" s="162" t="s">
        <v>12</v>
      </c>
      <c r="B140" s="55"/>
      <c r="F140" s="62" t="s">
        <v>14</v>
      </c>
    </row>
    <row r="141" spans="1:11" s="9" customFormat="1">
      <c r="A141" s="168" t="s">
        <v>72</v>
      </c>
      <c r="C141" s="16">
        <v>157</v>
      </c>
      <c r="D141" s="80" t="s">
        <v>24</v>
      </c>
      <c r="E141" s="61">
        <f>C141</f>
        <v>157</v>
      </c>
      <c r="F141" s="62">
        <f>$B$9*E141</f>
        <v>1570</v>
      </c>
    </row>
    <row r="142" spans="1:11" s="9" customFormat="1">
      <c r="A142" s="186"/>
      <c r="B142" s="108"/>
      <c r="C142" s="109"/>
      <c r="D142" s="110"/>
      <c r="E142" s="111"/>
      <c r="F142" s="112"/>
    </row>
    <row r="143" spans="1:11">
      <c r="A143" s="160" t="s">
        <v>132</v>
      </c>
      <c r="B143" s="60"/>
      <c r="D143" s="60"/>
      <c r="E143" s="60"/>
      <c r="F143" s="61"/>
      <c r="G143" s="62"/>
      <c r="H143" s="74"/>
      <c r="I143" s="74"/>
    </row>
    <row r="144" spans="1:11">
      <c r="A144" s="169" t="s">
        <v>121</v>
      </c>
      <c r="B144" s="60"/>
      <c r="C144" s="21">
        <v>9</v>
      </c>
      <c r="D144" s="21">
        <v>5.7</v>
      </c>
      <c r="E144" s="61">
        <f>D144+C144</f>
        <v>14.7</v>
      </c>
      <c r="F144" s="62">
        <f>$B$9*E144</f>
        <v>147</v>
      </c>
    </row>
    <row r="145" spans="1:9">
      <c r="A145" s="161" t="s">
        <v>29</v>
      </c>
      <c r="B145" s="60"/>
      <c r="C145" s="22">
        <v>5.2</v>
      </c>
      <c r="D145" s="22">
        <v>2.6</v>
      </c>
      <c r="E145" s="61">
        <f>D145+C145</f>
        <v>7.8000000000000007</v>
      </c>
      <c r="F145" s="62">
        <f>$B$9*E145</f>
        <v>78</v>
      </c>
    </row>
    <row r="146" spans="1:9">
      <c r="A146" s="169" t="s">
        <v>138</v>
      </c>
      <c r="B146" s="60"/>
      <c r="C146" s="23">
        <v>13.4</v>
      </c>
      <c r="D146" s="23">
        <v>6.9</v>
      </c>
      <c r="E146" s="61">
        <f>D146+C146</f>
        <v>20.3</v>
      </c>
      <c r="F146" s="62">
        <f>$B$9*E146</f>
        <v>203</v>
      </c>
    </row>
    <row r="147" spans="1:9">
      <c r="A147" s="161" t="s">
        <v>30</v>
      </c>
      <c r="B147" s="60"/>
      <c r="C147" s="132">
        <f>B148*B116</f>
        <v>12.52</v>
      </c>
      <c r="D147" s="132">
        <f>B149*B116</f>
        <v>15.72</v>
      </c>
      <c r="E147" s="61">
        <f>D147+C147</f>
        <v>28.240000000000002</v>
      </c>
      <c r="F147" s="62">
        <f>$B$9*E147</f>
        <v>282.40000000000003</v>
      </c>
    </row>
    <row r="148" spans="1:9">
      <c r="A148" s="172" t="s">
        <v>68</v>
      </c>
      <c r="B148" s="34">
        <v>3.13</v>
      </c>
      <c r="C148" s="33"/>
      <c r="D148" s="33"/>
      <c r="E148" s="61"/>
      <c r="F148" s="62"/>
    </row>
    <row r="149" spans="1:9">
      <c r="A149" s="172" t="s">
        <v>69</v>
      </c>
      <c r="B149" s="34">
        <v>3.93</v>
      </c>
      <c r="C149" s="33"/>
      <c r="D149" s="33"/>
      <c r="E149" s="61"/>
      <c r="F149" s="62"/>
    </row>
    <row r="150" spans="1:9">
      <c r="A150" s="161" t="s">
        <v>75</v>
      </c>
      <c r="B150" s="134"/>
      <c r="C150" s="127">
        <v>0</v>
      </c>
      <c r="D150" s="127">
        <v>0</v>
      </c>
      <c r="E150" s="63">
        <f>D150+C150</f>
        <v>0</v>
      </c>
      <c r="F150" s="64">
        <f>$B$9*E150</f>
        <v>0</v>
      </c>
    </row>
    <row r="151" spans="1:9">
      <c r="A151" s="187" t="s">
        <v>58</v>
      </c>
      <c r="B151" s="33"/>
      <c r="C151" s="33">
        <f>IF(B117&gt;0, C152/B117, 0)</f>
        <v>31.773333333333337</v>
      </c>
      <c r="D151" s="33">
        <f>IF(B117&gt;0,D152/B117,0)</f>
        <v>20.440000000000001</v>
      </c>
      <c r="E151" s="61"/>
      <c r="F151" s="62"/>
    </row>
    <row r="152" spans="1:9">
      <c r="A152" s="160" t="s">
        <v>73</v>
      </c>
      <c r="B152" s="57"/>
      <c r="C152" s="57">
        <f>((C144+C145+C146+C150)*$B$117)+(C147)</f>
        <v>95.320000000000007</v>
      </c>
      <c r="D152" s="57">
        <f>((D144+D145+D146+D150)*$B$117)+(D147)</f>
        <v>61.32</v>
      </c>
      <c r="E152" s="65">
        <f>D152+C152</f>
        <v>156.64000000000001</v>
      </c>
      <c r="F152" s="66">
        <f>$B$9*E152</f>
        <v>1566.4</v>
      </c>
      <c r="H152" s="74"/>
      <c r="I152" s="74"/>
    </row>
    <row r="153" spans="1:9">
      <c r="A153" s="160"/>
      <c r="B153" s="57"/>
      <c r="C153" s="197"/>
      <c r="D153" s="197"/>
      <c r="E153" s="65"/>
      <c r="F153" s="66"/>
      <c r="H153" s="74"/>
      <c r="I153" s="74"/>
    </row>
    <row r="154" spans="1:9">
      <c r="A154" s="160" t="s">
        <v>94</v>
      </c>
      <c r="B154" s="57"/>
      <c r="C154" s="57">
        <f>C123+C135+C141+C152</f>
        <v>331.61980999999997</v>
      </c>
      <c r="D154" s="57">
        <f>D126+D152+D58+D133</f>
        <v>210.46</v>
      </c>
      <c r="E154" s="65">
        <f>D154+C154</f>
        <v>542.07980999999995</v>
      </c>
      <c r="F154" s="66">
        <f>$B$9*E154</f>
        <v>5420.7981</v>
      </c>
      <c r="H154" s="9"/>
      <c r="I154" s="74"/>
    </row>
    <row r="155" spans="1:9" s="9" customFormat="1" ht="6.75" customHeight="1" thickBot="1">
      <c r="A155" s="188"/>
      <c r="B155" s="113"/>
      <c r="C155" s="114"/>
      <c r="D155" s="115"/>
      <c r="E155" s="116"/>
      <c r="F155" s="117"/>
    </row>
    <row r="156" spans="1:9" s="9" customFormat="1" ht="9" customHeight="1" thickTop="1">
      <c r="A156" s="186"/>
      <c r="B156" s="108"/>
      <c r="C156" s="109"/>
      <c r="D156" s="110"/>
      <c r="E156" s="111"/>
      <c r="F156" s="112"/>
    </row>
    <row r="157" spans="1:9" s="9" customFormat="1" ht="15.75">
      <c r="A157" s="189" t="str">
        <f>CONCATENATE("Average Costs and Returns Over ",E157," Years")</f>
        <v>Average Costs and Returns Over 4 Years</v>
      </c>
      <c r="C157" s="51"/>
      <c r="E157" s="36" t="str">
        <f>FIXED(B119+1,0)</f>
        <v>4</v>
      </c>
      <c r="F157" s="62"/>
    </row>
    <row r="158" spans="1:9" s="9" customFormat="1" ht="15">
      <c r="A158" s="190" t="s">
        <v>99</v>
      </c>
      <c r="C158" s="109"/>
      <c r="D158" s="80"/>
      <c r="E158" s="61"/>
      <c r="F158" s="62"/>
    </row>
    <row r="159" spans="1:9" ht="6" customHeight="1">
      <c r="B159" s="60"/>
      <c r="C159" s="60"/>
      <c r="D159" s="60"/>
      <c r="H159" s="74"/>
      <c r="I159" s="74"/>
    </row>
    <row r="160" spans="1:9">
      <c r="A160" s="105"/>
      <c r="B160" s="60"/>
      <c r="D160" s="54" t="s">
        <v>45</v>
      </c>
      <c r="F160" s="56" t="s">
        <v>19</v>
      </c>
      <c r="H160" s="74"/>
      <c r="I160" s="74"/>
    </row>
    <row r="161" spans="1:11">
      <c r="A161" s="174" t="s">
        <v>112</v>
      </c>
      <c r="B161" s="82"/>
      <c r="C161" s="83" t="s">
        <v>0</v>
      </c>
      <c r="D161" s="83" t="s">
        <v>1</v>
      </c>
      <c r="E161" s="84" t="s">
        <v>20</v>
      </c>
      <c r="F161" s="59" t="s">
        <v>21</v>
      </c>
      <c r="G161" s="82"/>
    </row>
    <row r="162" spans="1:11">
      <c r="A162" s="175" t="s">
        <v>93</v>
      </c>
      <c r="B162" s="82"/>
      <c r="C162" s="30">
        <f>(C97+(C154*B119))/(1+B119)</f>
        <v>336.3323575</v>
      </c>
      <c r="D162" s="30">
        <f>(D97+D154*B119)/(1+B119)</f>
        <v>239.54500000000002</v>
      </c>
      <c r="E162" s="65">
        <f>SUM(C162:D162)</f>
        <v>575.87735750000002</v>
      </c>
      <c r="F162" s="66">
        <f>$B$9*E162</f>
        <v>5758.7735750000002</v>
      </c>
      <c r="G162" s="82"/>
      <c r="H162" s="74"/>
      <c r="I162" s="74"/>
      <c r="J162" s="18"/>
      <c r="K162" s="18"/>
    </row>
    <row r="163" spans="1:11">
      <c r="A163" s="85" t="s">
        <v>103</v>
      </c>
      <c r="B163" s="82"/>
      <c r="C163" s="8">
        <f>IF(B119&gt;0,(C97+(C154*B119))/(B14+(B116*B119)),0)</f>
        <v>103.48687923076923</v>
      </c>
      <c r="D163" s="8">
        <f>IF(B119&gt;0,(D97+(D154*B119))/(B14+(B116*B119)),0)</f>
        <v>73.706153846153853</v>
      </c>
      <c r="E163" s="65">
        <f>SUM(C163:D163)</f>
        <v>177.19303307692309</v>
      </c>
      <c r="G163" s="82"/>
      <c r="J163" s="7"/>
      <c r="K163" s="7"/>
    </row>
    <row r="164" spans="1:11" ht="6.75" customHeight="1">
      <c r="A164" s="85"/>
      <c r="B164" s="82"/>
      <c r="C164" s="118"/>
      <c r="D164" s="103"/>
      <c r="G164" s="82"/>
      <c r="J164" s="103"/>
      <c r="K164" s="103"/>
    </row>
    <row r="165" spans="1:11" s="10" customFormat="1">
      <c r="A165" s="154"/>
      <c r="D165" s="86"/>
      <c r="E165" s="198" t="s">
        <v>51</v>
      </c>
      <c r="F165" s="198"/>
    </row>
    <row r="166" spans="1:11" s="10" customFormat="1">
      <c r="A166" s="155" t="s">
        <v>113</v>
      </c>
      <c r="D166" s="89" t="s">
        <v>14</v>
      </c>
      <c r="E166" s="86" t="s">
        <v>47</v>
      </c>
      <c r="F166" s="86" t="s">
        <v>21</v>
      </c>
    </row>
    <row r="167" spans="1:11" s="10" customFormat="1">
      <c r="A167" s="178" t="s">
        <v>39</v>
      </c>
      <c r="B167" s="15">
        <v>0</v>
      </c>
      <c r="C167" s="147" t="s">
        <v>131</v>
      </c>
      <c r="D167" s="91" t="s">
        <v>14</v>
      </c>
      <c r="E167" s="70">
        <f>(B167*B116*B119+E106)/(1+B119)</f>
        <v>0</v>
      </c>
      <c r="F167" s="71">
        <f>E167*B$9</f>
        <v>0</v>
      </c>
    </row>
    <row r="168" spans="1:11" s="10" customFormat="1">
      <c r="A168" s="90" t="s">
        <v>100</v>
      </c>
      <c r="B168" s="40" t="str">
        <f>CONCATENATE(B116,C116)</f>
        <v>4 tons / acre / year</v>
      </c>
      <c r="D168" s="91"/>
      <c r="E168" s="88"/>
      <c r="F168" s="89"/>
    </row>
    <row r="169" spans="1:11" s="10" customFormat="1">
      <c r="A169" s="155" t="s">
        <v>116</v>
      </c>
      <c r="B169" s="41"/>
      <c r="C169" s="97"/>
      <c r="D169" s="91" t="s">
        <v>14</v>
      </c>
      <c r="E169" s="65">
        <f>E167</f>
        <v>0</v>
      </c>
      <c r="F169" s="66">
        <f>E169*B$9</f>
        <v>0</v>
      </c>
    </row>
    <row r="170" spans="1:11" s="10" customFormat="1" ht="6" customHeight="1">
      <c r="A170" s="155"/>
      <c r="B170" s="41"/>
      <c r="C170" s="97"/>
      <c r="D170" s="91"/>
      <c r="E170" s="65"/>
      <c r="F170" s="66"/>
    </row>
    <row r="171" spans="1:11" s="10" customFormat="1">
      <c r="A171" s="155"/>
      <c r="B171" s="41"/>
      <c r="C171" s="43"/>
      <c r="D171" s="200" t="s">
        <v>49</v>
      </c>
      <c r="E171" s="200"/>
      <c r="F171" s="200"/>
    </row>
    <row r="172" spans="1:11" s="10" customFormat="1">
      <c r="A172" s="99"/>
      <c r="B172" s="41"/>
      <c r="C172" s="83"/>
      <c r="D172" s="83" t="s">
        <v>86</v>
      </c>
      <c r="E172" s="84" t="s">
        <v>59</v>
      </c>
      <c r="F172" s="86" t="s">
        <v>21</v>
      </c>
    </row>
    <row r="173" spans="1:11" s="10" customFormat="1">
      <c r="A173" s="155" t="s">
        <v>114</v>
      </c>
      <c r="B173" s="41"/>
      <c r="C173" s="97"/>
      <c r="D173" s="65">
        <f>E169-D162</f>
        <v>-239.54500000000002</v>
      </c>
      <c r="E173" s="65">
        <f>E169-E162</f>
        <v>-575.87735750000002</v>
      </c>
      <c r="F173" s="66">
        <f>F169-F162</f>
        <v>-5758.7735750000002</v>
      </c>
    </row>
    <row r="174" spans="1:11" s="10" customFormat="1">
      <c r="A174" s="155"/>
      <c r="B174" s="41"/>
      <c r="C174" s="97"/>
      <c r="D174" s="65"/>
      <c r="E174" s="65"/>
      <c r="F174" s="66"/>
    </row>
    <row r="176" spans="1:11" s="145" customFormat="1">
      <c r="A176" s="211" t="s">
        <v>135</v>
      </c>
      <c r="B176" s="136"/>
      <c r="C176" s="137"/>
      <c r="D176" s="144"/>
      <c r="E176" s="144"/>
      <c r="F176" s="144"/>
      <c r="G176" s="144"/>
    </row>
    <row r="177" spans="1:7" s="145" customFormat="1">
      <c r="A177" s="212" t="s">
        <v>118</v>
      </c>
      <c r="B177" s="9"/>
      <c r="C177" s="9"/>
      <c r="D177" s="9"/>
      <c r="E177" s="9"/>
      <c r="F177" s="9"/>
      <c r="G177" s="9"/>
    </row>
    <row r="178" spans="1:7" s="145" customFormat="1">
      <c r="A178" s="87" t="s">
        <v>13</v>
      </c>
      <c r="C178" s="9"/>
      <c r="E178" s="9"/>
      <c r="F178" s="9"/>
      <c r="G178" s="9"/>
    </row>
    <row r="179" spans="1:7" s="145" customFormat="1">
      <c r="A179" s="191">
        <f ca="1">TODAY()</f>
        <v>45299</v>
      </c>
      <c r="B179" s="9"/>
      <c r="C179" s="9"/>
      <c r="D179" s="9"/>
      <c r="E179" s="9"/>
      <c r="F179" s="9"/>
      <c r="G179" s="9"/>
    </row>
    <row r="180" spans="1:7" s="145" customFormat="1">
      <c r="A180" s="192"/>
    </row>
    <row r="181" spans="1:7">
      <c r="A181" s="193" t="s">
        <v>134</v>
      </c>
    </row>
  </sheetData>
  <sheetProtection sheet="1" objects="1" scenarios="1"/>
  <mergeCells count="12">
    <mergeCell ref="A13:B13"/>
    <mergeCell ref="C14:D14"/>
    <mergeCell ref="A6:B6"/>
    <mergeCell ref="B8:D8"/>
    <mergeCell ref="C120:D120"/>
    <mergeCell ref="C19:D19"/>
    <mergeCell ref="E165:F165"/>
    <mergeCell ref="A118:A119"/>
    <mergeCell ref="D171:F171"/>
    <mergeCell ref="A94:C94"/>
    <mergeCell ref="C95:E95"/>
    <mergeCell ref="D108:E108"/>
  </mergeCells>
  <phoneticPr fontId="0" type="noConversion"/>
  <hyperlinks>
    <hyperlink ref="A3" r:id="rId1" xr:uid="{00000000-0004-0000-0000-000000000000}"/>
    <hyperlink ref="A177" r:id="rId2" xr:uid="{42CB00DE-70F1-4C4F-A1E1-1DF4A48B4261}"/>
  </hyperlinks>
  <printOptions gridLinesSet="0"/>
  <pageMargins left="0.75" right="0.75" top="0.75" bottom="0.75" header="0.5" footer="0.25"/>
  <pageSetup scale="59" fitToHeight="2" orientation="portrait" horizontalDpi="4294967292" r:id="rId3"/>
  <headerFooter alignWithMargins="0">
    <oddHeader>&amp;LIowa State University Extension and Outreach&amp;RAg Decision Maker File A1-15-20</oddHeader>
    <oddFooter>&amp;Lhttp://www.extension.iastate.edu/agdm/crops/xls/a1-15-20haybudgetwithcompanion.xlsx</oddFooter>
  </headerFooter>
  <rowBreaks count="1" manualBreakCount="1">
    <brk id="93" max="6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K181"/>
  <sheetViews>
    <sheetView showGridLines="0" zoomScaleNormal="100" workbookViewId="0"/>
  </sheetViews>
  <sheetFormatPr defaultColWidth="9.140625" defaultRowHeight="12.75"/>
  <cols>
    <col min="1" max="1" width="30.7109375" style="173" customWidth="1"/>
    <col min="2" max="2" width="12.42578125" style="43" customWidth="1"/>
    <col min="3" max="6" width="11.85546875" style="43" customWidth="1"/>
    <col min="7" max="7" width="9.5703125" style="43" customWidth="1"/>
    <col min="8" max="8" width="10.28515625" style="43" bestFit="1" customWidth="1"/>
    <col min="9" max="16384" width="9.140625" style="43"/>
  </cols>
  <sheetData>
    <row r="1" spans="1:7" s="196" customFormat="1" ht="26.25" customHeight="1" thickBot="1">
      <c r="A1" s="195" t="s">
        <v>115</v>
      </c>
    </row>
    <row r="2" spans="1:7" s="10" customFormat="1" ht="16.5" thickTop="1">
      <c r="A2" s="194" t="s">
        <v>117</v>
      </c>
      <c r="B2" s="41"/>
    </row>
    <row r="3" spans="1:7" s="10" customFormat="1" ht="12.75" customHeight="1">
      <c r="A3" s="212" t="s">
        <v>136</v>
      </c>
      <c r="B3" s="142"/>
      <c r="C3" s="142"/>
      <c r="D3" s="142"/>
      <c r="E3" s="142"/>
      <c r="F3" s="142"/>
    </row>
    <row r="4" spans="1:7" s="10" customFormat="1">
      <c r="A4" s="87" t="s">
        <v>126</v>
      </c>
      <c r="B4" s="142"/>
      <c r="C4" s="142"/>
      <c r="D4" s="142"/>
      <c r="E4" s="142"/>
      <c r="F4" s="142"/>
    </row>
    <row r="5" spans="1:7" s="10" customFormat="1">
      <c r="A5" s="87" t="s">
        <v>127</v>
      </c>
      <c r="B5" s="142"/>
      <c r="C5" s="142"/>
      <c r="D5" s="142"/>
      <c r="E5" s="142"/>
      <c r="F5" s="142"/>
    </row>
    <row r="6" spans="1:7" s="10" customFormat="1">
      <c r="A6" s="207" t="s">
        <v>18</v>
      </c>
      <c r="B6" s="207"/>
      <c r="C6" s="42"/>
      <c r="D6" s="42"/>
      <c r="E6" s="42"/>
      <c r="F6" s="42"/>
      <c r="G6" s="42"/>
    </row>
    <row r="7" spans="1:7">
      <c r="A7" s="154"/>
      <c r="B7" s="10"/>
      <c r="C7" s="10"/>
      <c r="D7" s="10"/>
      <c r="E7" s="41"/>
      <c r="F7" s="10"/>
      <c r="G7" s="10"/>
    </row>
    <row r="8" spans="1:7" s="10" customFormat="1">
      <c r="A8" s="155" t="s">
        <v>15</v>
      </c>
      <c r="B8" s="208"/>
      <c r="C8" s="209"/>
      <c r="D8" s="210"/>
    </row>
    <row r="9" spans="1:7" s="10" customFormat="1">
      <c r="A9" s="155" t="s">
        <v>17</v>
      </c>
      <c r="B9" s="122"/>
    </row>
    <row r="10" spans="1:7">
      <c r="A10" s="155" t="s">
        <v>55</v>
      </c>
      <c r="B10" s="123"/>
      <c r="C10" s="44" t="s">
        <v>60</v>
      </c>
    </row>
    <row r="11" spans="1:7">
      <c r="A11" s="155" t="s">
        <v>56</v>
      </c>
      <c r="B11" s="124"/>
      <c r="C11" s="141" t="s">
        <v>61</v>
      </c>
    </row>
    <row r="12" spans="1:7" ht="3.2" customHeight="1">
      <c r="A12" s="155"/>
      <c r="B12" s="133"/>
      <c r="C12" s="141"/>
    </row>
    <row r="13" spans="1:7" ht="12.2" customHeight="1">
      <c r="A13" s="204" t="s">
        <v>91</v>
      </c>
      <c r="B13" s="204"/>
      <c r="C13" s="98"/>
      <c r="E13" s="55"/>
    </row>
    <row r="14" spans="1:7" ht="12.2" customHeight="1">
      <c r="A14" s="154" t="s">
        <v>89</v>
      </c>
      <c r="B14" s="123"/>
      <c r="C14" s="205" t="s">
        <v>84</v>
      </c>
      <c r="D14" s="206"/>
      <c r="E14" s="55"/>
      <c r="G14" s="143" t="s">
        <v>122</v>
      </c>
    </row>
    <row r="15" spans="1:7" ht="12.2" customHeight="1">
      <c r="A15" s="154" t="s">
        <v>90</v>
      </c>
      <c r="B15" s="123"/>
    </row>
    <row r="16" spans="1:7" ht="9" customHeight="1" thickBot="1">
      <c r="A16" s="156"/>
      <c r="B16" s="47"/>
      <c r="C16" s="47"/>
      <c r="D16" s="6"/>
      <c r="E16" s="48"/>
      <c r="F16" s="48"/>
    </row>
    <row r="17" spans="1:7" ht="7.5" customHeight="1" thickTop="1">
      <c r="A17" s="157"/>
      <c r="B17" s="49"/>
      <c r="C17" s="49"/>
      <c r="D17" s="5"/>
      <c r="E17" s="50"/>
      <c r="F17" s="50"/>
    </row>
    <row r="18" spans="1:7" ht="15.75">
      <c r="A18" s="158" t="s">
        <v>52</v>
      </c>
      <c r="C18" s="140"/>
      <c r="D18" s="140"/>
      <c r="E18" s="140"/>
      <c r="F18" s="41"/>
      <c r="G18" s="41"/>
    </row>
    <row r="19" spans="1:7">
      <c r="A19" s="159"/>
      <c r="B19" s="53"/>
      <c r="C19" s="200" t="s">
        <v>46</v>
      </c>
      <c r="D19" s="200"/>
      <c r="E19" s="55"/>
      <c r="F19" s="56" t="s">
        <v>19</v>
      </c>
    </row>
    <row r="20" spans="1:7">
      <c r="A20" s="160" t="s">
        <v>2</v>
      </c>
      <c r="B20" s="57"/>
      <c r="C20" s="58" t="s">
        <v>0</v>
      </c>
      <c r="D20" s="58" t="s">
        <v>1</v>
      </c>
      <c r="E20" s="59" t="s">
        <v>20</v>
      </c>
      <c r="F20" s="59" t="s">
        <v>21</v>
      </c>
    </row>
    <row r="21" spans="1:7">
      <c r="A21" s="161" t="s">
        <v>80</v>
      </c>
      <c r="B21" s="60"/>
      <c r="C21" s="21"/>
      <c r="D21" s="29"/>
      <c r="E21" s="61">
        <f t="shared" ref="E21:E26" si="0">D21+C21</f>
        <v>0</v>
      </c>
      <c r="F21" s="62">
        <f t="shared" ref="F21:F26" si="1">$B$9*E21</f>
        <v>0</v>
      </c>
    </row>
    <row r="22" spans="1:7">
      <c r="A22" s="161" t="s">
        <v>79</v>
      </c>
      <c r="B22" s="60"/>
      <c r="C22" s="128"/>
      <c r="D22" s="128"/>
      <c r="E22" s="61">
        <f t="shared" si="0"/>
        <v>0</v>
      </c>
      <c r="F22" s="62">
        <f t="shared" si="1"/>
        <v>0</v>
      </c>
    </row>
    <row r="23" spans="1:7">
      <c r="A23" s="161" t="s">
        <v>78</v>
      </c>
      <c r="B23" s="60"/>
      <c r="C23" s="119"/>
      <c r="D23" s="119"/>
      <c r="E23" s="61">
        <f t="shared" si="0"/>
        <v>0</v>
      </c>
      <c r="F23" s="62">
        <f t="shared" si="1"/>
        <v>0</v>
      </c>
    </row>
    <row r="24" spans="1:7">
      <c r="A24" s="161" t="s">
        <v>77</v>
      </c>
      <c r="B24" s="60"/>
      <c r="C24" s="119"/>
      <c r="D24" s="119"/>
      <c r="E24" s="61">
        <f t="shared" si="0"/>
        <v>0</v>
      </c>
      <c r="F24" s="62">
        <f t="shared" si="1"/>
        <v>0</v>
      </c>
    </row>
    <row r="25" spans="1:7">
      <c r="A25" s="161" t="s">
        <v>76</v>
      </c>
      <c r="B25" s="60"/>
      <c r="C25" s="119"/>
      <c r="D25" s="119"/>
      <c r="E25" s="61">
        <f t="shared" si="0"/>
        <v>0</v>
      </c>
      <c r="F25" s="62">
        <f t="shared" si="1"/>
        <v>0</v>
      </c>
    </row>
    <row r="26" spans="1:7">
      <c r="A26" s="161" t="s">
        <v>75</v>
      </c>
      <c r="B26" s="60"/>
      <c r="C26" s="129"/>
      <c r="D26" s="129"/>
      <c r="E26" s="63">
        <f t="shared" si="0"/>
        <v>0</v>
      </c>
      <c r="F26" s="64">
        <f t="shared" si="1"/>
        <v>0</v>
      </c>
    </row>
    <row r="27" spans="1:7" s="9" customFormat="1">
      <c r="A27" s="162" t="s">
        <v>22</v>
      </c>
      <c r="B27" s="55"/>
      <c r="C27" s="61">
        <f>SUM(C21:C26)</f>
        <v>0</v>
      </c>
      <c r="D27" s="61">
        <f>SUM(D21:D26)</f>
        <v>0</v>
      </c>
      <c r="E27" s="65">
        <f>SUM(E21:E26)</f>
        <v>0</v>
      </c>
      <c r="F27" s="66">
        <f>SUM(F21:F26)</f>
        <v>0</v>
      </c>
    </row>
    <row r="28" spans="1:7" s="9" customFormat="1">
      <c r="A28" s="162" t="s">
        <v>23</v>
      </c>
      <c r="B28" s="55"/>
      <c r="C28" s="62">
        <f>B9*C27</f>
        <v>0</v>
      </c>
      <c r="D28" s="62">
        <f>B9*D27</f>
        <v>0</v>
      </c>
      <c r="E28" s="66">
        <f>B9*E27</f>
        <v>0</v>
      </c>
      <c r="F28" s="67" t="s">
        <v>24</v>
      </c>
    </row>
    <row r="29" spans="1:7">
      <c r="A29" s="105"/>
      <c r="B29" s="60"/>
      <c r="C29" s="3"/>
      <c r="D29" s="3"/>
    </row>
    <row r="30" spans="1:7">
      <c r="A30" s="160" t="s">
        <v>54</v>
      </c>
      <c r="B30" s="60"/>
      <c r="C30" s="60"/>
      <c r="D30" s="60"/>
      <c r="G30" s="143" t="s">
        <v>123</v>
      </c>
    </row>
    <row r="31" spans="1:7">
      <c r="A31" s="28" t="s">
        <v>3</v>
      </c>
      <c r="B31" s="60"/>
      <c r="C31" s="60"/>
      <c r="D31" s="2">
        <f>B33*B32</f>
        <v>0</v>
      </c>
      <c r="E31" s="61">
        <f>D31</f>
        <v>0</v>
      </c>
      <c r="F31" s="62">
        <f>E31*B9</f>
        <v>0</v>
      </c>
      <c r="G31" s="143"/>
    </row>
    <row r="32" spans="1:7" s="9" customFormat="1">
      <c r="A32" s="130" t="s">
        <v>65</v>
      </c>
      <c r="B32" s="11"/>
      <c r="F32" s="62" t="s">
        <v>14</v>
      </c>
      <c r="G32" s="68"/>
    </row>
    <row r="33" spans="1:6" s="9" customFormat="1">
      <c r="A33" s="130" t="s">
        <v>28</v>
      </c>
      <c r="B33" s="12"/>
      <c r="F33" s="62" t="s">
        <v>10</v>
      </c>
    </row>
    <row r="34" spans="1:6">
      <c r="A34" s="28" t="s">
        <v>4</v>
      </c>
      <c r="B34" s="60"/>
      <c r="C34" s="69"/>
      <c r="D34" s="2">
        <f>B36*B35</f>
        <v>0</v>
      </c>
      <c r="E34" s="61">
        <f>D34</f>
        <v>0</v>
      </c>
      <c r="F34" s="62">
        <f>E34*B9</f>
        <v>0</v>
      </c>
    </row>
    <row r="35" spans="1:6" s="9" customFormat="1">
      <c r="A35" s="130" t="s">
        <v>25</v>
      </c>
      <c r="B35" s="11"/>
      <c r="F35" s="62" t="s">
        <v>14</v>
      </c>
    </row>
    <row r="36" spans="1:6" s="9" customFormat="1">
      <c r="A36" s="130" t="s">
        <v>26</v>
      </c>
      <c r="B36" s="12"/>
      <c r="F36" s="62" t="s">
        <v>10</v>
      </c>
    </row>
    <row r="37" spans="1:6">
      <c r="A37" s="28" t="s">
        <v>5</v>
      </c>
      <c r="B37" s="60"/>
      <c r="C37" s="60"/>
      <c r="D37" s="2">
        <f>B39*B38</f>
        <v>0</v>
      </c>
      <c r="E37" s="61">
        <f>D37</f>
        <v>0</v>
      </c>
      <c r="F37" s="62">
        <f>E37*B9</f>
        <v>0</v>
      </c>
    </row>
    <row r="38" spans="1:6" s="9" customFormat="1">
      <c r="A38" s="130" t="s">
        <v>25</v>
      </c>
      <c r="B38" s="11"/>
      <c r="F38" s="62" t="s">
        <v>14</v>
      </c>
    </row>
    <row r="39" spans="1:6" s="9" customFormat="1">
      <c r="A39" s="130" t="s">
        <v>26</v>
      </c>
      <c r="B39" s="12"/>
      <c r="F39" s="62" t="s">
        <v>10</v>
      </c>
    </row>
    <row r="40" spans="1:6">
      <c r="A40" s="28" t="s">
        <v>6</v>
      </c>
      <c r="B40" s="60"/>
      <c r="C40" s="60"/>
      <c r="D40" s="39">
        <f>B42*B41</f>
        <v>0</v>
      </c>
      <c r="E40" s="70">
        <f>D40</f>
        <v>0</v>
      </c>
      <c r="F40" s="71">
        <f>E40*B9</f>
        <v>0</v>
      </c>
    </row>
    <row r="41" spans="1:6" s="9" customFormat="1">
      <c r="A41" s="130" t="s">
        <v>25</v>
      </c>
      <c r="B41" s="11"/>
      <c r="F41" s="62" t="s">
        <v>14</v>
      </c>
    </row>
    <row r="42" spans="1:6" s="9" customFormat="1">
      <c r="A42" s="130" t="s">
        <v>26</v>
      </c>
      <c r="B42" s="12"/>
      <c r="D42" s="72"/>
      <c r="E42" s="72"/>
      <c r="F42" s="72"/>
    </row>
    <row r="43" spans="1:6">
      <c r="A43" s="160" t="s">
        <v>104</v>
      </c>
      <c r="B43" s="57"/>
      <c r="C43" s="57"/>
      <c r="D43" s="35">
        <f>D31+D34+D37+D40</f>
        <v>0</v>
      </c>
      <c r="E43" s="73">
        <f>D43</f>
        <v>0</v>
      </c>
      <c r="F43" s="66">
        <f>E43*B9</f>
        <v>0</v>
      </c>
    </row>
    <row r="44" spans="1:6" ht="6.75" customHeight="1">
      <c r="A44" s="105"/>
      <c r="B44" s="60"/>
      <c r="C44" s="60"/>
      <c r="D44" s="1"/>
      <c r="E44" s="74"/>
      <c r="F44" s="62"/>
    </row>
    <row r="45" spans="1:6">
      <c r="A45" s="163" t="s">
        <v>62</v>
      </c>
      <c r="B45" s="60"/>
      <c r="C45" s="60"/>
      <c r="D45" s="61">
        <f>B46*B47</f>
        <v>0</v>
      </c>
      <c r="E45" s="61">
        <f>D45</f>
        <v>0</v>
      </c>
      <c r="F45" s="62">
        <f>E45*B9</f>
        <v>0</v>
      </c>
    </row>
    <row r="46" spans="1:6" s="9" customFormat="1">
      <c r="A46" s="130" t="s">
        <v>25</v>
      </c>
      <c r="B46" s="11"/>
      <c r="F46" s="62" t="s">
        <v>14</v>
      </c>
    </row>
    <row r="47" spans="1:6" s="9" customFormat="1">
      <c r="A47" s="130" t="s">
        <v>26</v>
      </c>
      <c r="B47" s="12"/>
      <c r="F47" s="62" t="s">
        <v>10</v>
      </c>
    </row>
    <row r="48" spans="1:6" s="9" customFormat="1">
      <c r="A48" s="164" t="s">
        <v>88</v>
      </c>
      <c r="B48" s="75"/>
      <c r="D48" s="61">
        <f>B49*B50</f>
        <v>0</v>
      </c>
      <c r="E48" s="61">
        <f>D48</f>
        <v>0</v>
      </c>
      <c r="F48" s="62">
        <f>E48*B9</f>
        <v>0</v>
      </c>
    </row>
    <row r="49" spans="1:11" s="9" customFormat="1">
      <c r="A49" s="130" t="s">
        <v>25</v>
      </c>
      <c r="B49" s="11"/>
      <c r="F49" s="62" t="s">
        <v>14</v>
      </c>
    </row>
    <row r="50" spans="1:11" s="9" customFormat="1">
      <c r="A50" s="130" t="s">
        <v>26</v>
      </c>
      <c r="B50" s="12"/>
      <c r="F50" s="62" t="s">
        <v>10</v>
      </c>
    </row>
    <row r="51" spans="1:11" s="9" customFormat="1">
      <c r="A51" s="164" t="s">
        <v>63</v>
      </c>
      <c r="B51" s="76"/>
      <c r="D51" s="63">
        <f>B52*B53</f>
        <v>0</v>
      </c>
      <c r="E51" s="63">
        <f>D51</f>
        <v>0</v>
      </c>
      <c r="F51" s="64">
        <f>E51*B9</f>
        <v>0</v>
      </c>
    </row>
    <row r="52" spans="1:11" s="9" customFormat="1">
      <c r="A52" s="130" t="s">
        <v>25</v>
      </c>
      <c r="B52" s="11"/>
      <c r="F52" s="62" t="s">
        <v>14</v>
      </c>
    </row>
    <row r="53" spans="1:11" s="9" customFormat="1">
      <c r="A53" s="130" t="s">
        <v>26</v>
      </c>
      <c r="B53" s="12"/>
      <c r="D53" s="72"/>
      <c r="E53" s="72"/>
      <c r="F53" s="72"/>
    </row>
    <row r="54" spans="1:11">
      <c r="A54" s="157" t="s">
        <v>105</v>
      </c>
      <c r="B54" s="77"/>
      <c r="C54" s="49"/>
      <c r="D54" s="37">
        <f>D45+D51+D48</f>
        <v>0</v>
      </c>
      <c r="E54" s="73">
        <f>D54</f>
        <v>0</v>
      </c>
      <c r="F54" s="66">
        <f>E54*$B$9</f>
        <v>0</v>
      </c>
    </row>
    <row r="55" spans="1:11" s="9" customFormat="1" ht="6.75" customHeight="1">
      <c r="A55" s="130"/>
      <c r="B55" s="78"/>
      <c r="F55" s="62"/>
    </row>
    <row r="56" spans="1:11">
      <c r="A56" s="105" t="s">
        <v>7</v>
      </c>
      <c r="B56" s="60"/>
      <c r="C56" s="4"/>
      <c r="D56" s="29"/>
      <c r="E56" s="61">
        <f>D56</f>
        <v>0</v>
      </c>
      <c r="F56" s="62">
        <f>D56*B9</f>
        <v>0</v>
      </c>
    </row>
    <row r="57" spans="1:11">
      <c r="A57" s="105" t="s">
        <v>8</v>
      </c>
      <c r="B57" s="60"/>
      <c r="C57" s="79"/>
      <c r="D57" s="29"/>
      <c r="E57" s="61">
        <f>D57</f>
        <v>0</v>
      </c>
      <c r="F57" s="62">
        <f>D57*B9</f>
        <v>0</v>
      </c>
    </row>
    <row r="58" spans="1:11">
      <c r="A58" s="165" t="s">
        <v>130</v>
      </c>
      <c r="B58" s="82"/>
      <c r="C58" s="20"/>
      <c r="D58" s="29"/>
      <c r="E58" s="74">
        <f>D58</f>
        <v>0</v>
      </c>
      <c r="F58" s="62">
        <f>E58*$B$9</f>
        <v>0</v>
      </c>
      <c r="G58" s="82"/>
      <c r="J58" s="103"/>
      <c r="K58" s="103"/>
    </row>
    <row r="59" spans="1:11">
      <c r="A59" s="105"/>
      <c r="B59" s="60"/>
      <c r="C59" s="79"/>
      <c r="D59" s="3"/>
    </row>
    <row r="60" spans="1:11">
      <c r="A60" s="166" t="s">
        <v>102</v>
      </c>
      <c r="B60" s="60"/>
      <c r="C60" s="61">
        <f>B61*B63+B62*B63*B15</f>
        <v>0</v>
      </c>
      <c r="D60" s="80" t="s">
        <v>24</v>
      </c>
      <c r="E60" s="61">
        <f>C60</f>
        <v>0</v>
      </c>
      <c r="F60" s="62">
        <f>E60*B9</f>
        <v>0</v>
      </c>
      <c r="G60" s="143" t="s">
        <v>124</v>
      </c>
    </row>
    <row r="61" spans="1:11" s="9" customFormat="1">
      <c r="A61" s="130" t="s">
        <v>108</v>
      </c>
      <c r="B61" s="13"/>
    </row>
    <row r="62" spans="1:11" s="9" customFormat="1">
      <c r="A62" s="167" t="s">
        <v>109</v>
      </c>
      <c r="B62" s="13"/>
      <c r="G62" s="68" t="s">
        <v>125</v>
      </c>
    </row>
    <row r="63" spans="1:11" s="9" customFormat="1">
      <c r="A63" s="130" t="s">
        <v>27</v>
      </c>
      <c r="B63" s="11"/>
      <c r="E63" s="9" t="s">
        <v>14</v>
      </c>
      <c r="F63" s="62" t="s">
        <v>14</v>
      </c>
    </row>
    <row r="64" spans="1:11" ht="9" customHeight="1">
      <c r="A64" s="105"/>
      <c r="B64" s="60"/>
      <c r="C64" s="69"/>
      <c r="D64" s="3"/>
    </row>
    <row r="65" spans="1:9" s="9" customFormat="1">
      <c r="A65" s="162" t="s">
        <v>12</v>
      </c>
      <c r="B65" s="55"/>
      <c r="F65" s="62" t="s">
        <v>14</v>
      </c>
    </row>
    <row r="66" spans="1:9" s="9" customFormat="1">
      <c r="A66" s="168" t="s">
        <v>53</v>
      </c>
      <c r="C66" s="38"/>
      <c r="D66" s="80" t="s">
        <v>24</v>
      </c>
      <c r="E66" s="63">
        <f>C66</f>
        <v>0</v>
      </c>
      <c r="F66" s="64">
        <f>$B$9*E66</f>
        <v>0</v>
      </c>
    </row>
    <row r="67" spans="1:9" s="9" customFormat="1">
      <c r="A67" s="168"/>
      <c r="C67" s="72"/>
      <c r="D67" s="72"/>
      <c r="E67" s="72"/>
      <c r="F67" s="72"/>
    </row>
    <row r="68" spans="1:9">
      <c r="A68" s="160" t="s">
        <v>57</v>
      </c>
      <c r="B68" s="60"/>
      <c r="C68" s="60"/>
      <c r="D68" s="60"/>
    </row>
    <row r="69" spans="1:9">
      <c r="A69" s="161" t="s">
        <v>35</v>
      </c>
      <c r="B69" s="60"/>
      <c r="C69" s="21"/>
      <c r="D69" s="21"/>
      <c r="E69" s="61">
        <f>D69+C69</f>
        <v>0</v>
      </c>
      <c r="F69" s="62">
        <f>$B$9*E69</f>
        <v>0</v>
      </c>
    </row>
    <row r="70" spans="1:9">
      <c r="A70" s="169" t="s">
        <v>119</v>
      </c>
      <c r="B70" s="60"/>
      <c r="C70" s="81">
        <f>B71*B10</f>
        <v>0</v>
      </c>
      <c r="D70" s="81">
        <f>B72*B10</f>
        <v>0</v>
      </c>
      <c r="E70" s="61">
        <f>D70+C70</f>
        <v>0</v>
      </c>
      <c r="F70" s="62">
        <f>$B$9*E70</f>
        <v>0</v>
      </c>
    </row>
    <row r="71" spans="1:9">
      <c r="A71" s="170" t="s">
        <v>66</v>
      </c>
      <c r="B71" s="120"/>
      <c r="C71" s="31"/>
      <c r="D71" s="32"/>
      <c r="E71" s="61"/>
      <c r="F71" s="62"/>
    </row>
    <row r="72" spans="1:9">
      <c r="A72" s="171" t="s">
        <v>67</v>
      </c>
      <c r="B72" s="120"/>
      <c r="C72" s="31"/>
      <c r="D72" s="32"/>
      <c r="E72" s="61"/>
      <c r="F72" s="62"/>
    </row>
    <row r="73" spans="1:9">
      <c r="A73" s="161" t="s">
        <v>29</v>
      </c>
      <c r="B73" s="60"/>
      <c r="C73" s="119"/>
      <c r="D73" s="119"/>
      <c r="E73" s="61">
        <f>D73+C73</f>
        <v>0</v>
      </c>
      <c r="F73" s="62">
        <f>$B$9*E73</f>
        <v>0</v>
      </c>
    </row>
    <row r="74" spans="1:9">
      <c r="A74" s="161" t="s">
        <v>36</v>
      </c>
      <c r="B74" s="60"/>
      <c r="C74" s="119"/>
      <c r="D74" s="119"/>
      <c r="E74" s="61">
        <f>D74+C74</f>
        <v>0</v>
      </c>
      <c r="F74" s="62">
        <f>$B$9*E74</f>
        <v>0</v>
      </c>
    </row>
    <row r="75" spans="1:9">
      <c r="A75" s="169" t="s">
        <v>120</v>
      </c>
      <c r="B75" s="60"/>
      <c r="C75" s="81">
        <f>B76*B11</f>
        <v>0</v>
      </c>
      <c r="D75" s="81">
        <f>B77*B11</f>
        <v>0</v>
      </c>
      <c r="E75" s="88">
        <f>B77+B76</f>
        <v>0</v>
      </c>
      <c r="F75" s="89">
        <f>$B$9*E75</f>
        <v>0</v>
      </c>
    </row>
    <row r="76" spans="1:9">
      <c r="A76" s="172" t="s">
        <v>68</v>
      </c>
      <c r="B76" s="34"/>
      <c r="C76" s="33"/>
      <c r="D76" s="33"/>
      <c r="E76" s="63"/>
      <c r="F76" s="64"/>
    </row>
    <row r="77" spans="1:9">
      <c r="A77" s="172" t="s">
        <v>69</v>
      </c>
      <c r="B77" s="34"/>
      <c r="C77" s="72"/>
      <c r="D77" s="72"/>
      <c r="E77" s="72"/>
      <c r="F77" s="72"/>
    </row>
    <row r="78" spans="1:9">
      <c r="A78" s="161" t="s">
        <v>75</v>
      </c>
      <c r="B78" s="134"/>
      <c r="C78" s="129">
        <v>0</v>
      </c>
      <c r="D78" s="129">
        <v>0</v>
      </c>
      <c r="E78" s="70">
        <f>D78+C78</f>
        <v>0</v>
      </c>
      <c r="F78" s="71">
        <f>$B$9*E78</f>
        <v>0</v>
      </c>
    </row>
    <row r="79" spans="1:9">
      <c r="A79" s="160" t="s">
        <v>37</v>
      </c>
      <c r="B79" s="57"/>
      <c r="C79" s="57">
        <f>C69+C70+C73+C74+C75+C78</f>
        <v>0</v>
      </c>
      <c r="D79" s="57">
        <f>D69+D70+D73+D74+D75+D78</f>
        <v>0</v>
      </c>
      <c r="E79" s="65">
        <f>D79+C79</f>
        <v>0</v>
      </c>
      <c r="F79" s="66">
        <f>$B$9*E79</f>
        <v>0</v>
      </c>
      <c r="H79" s="74"/>
      <c r="I79" s="74"/>
    </row>
    <row r="80" spans="1:9">
      <c r="A80" s="160"/>
      <c r="B80" s="57"/>
      <c r="C80" s="57"/>
      <c r="D80" s="57"/>
      <c r="E80" s="65"/>
      <c r="F80" s="66"/>
      <c r="H80" s="74"/>
      <c r="I80" s="74"/>
    </row>
    <row r="81" spans="1:9">
      <c r="A81" s="160" t="s">
        <v>128</v>
      </c>
      <c r="B81" s="60"/>
      <c r="D81" s="60"/>
      <c r="E81" s="60"/>
      <c r="F81" s="61"/>
      <c r="G81" s="62"/>
      <c r="H81" s="74"/>
      <c r="I81" s="74"/>
    </row>
    <row r="82" spans="1:9">
      <c r="A82" s="169" t="s">
        <v>121</v>
      </c>
      <c r="B82" s="60"/>
      <c r="C82" s="21"/>
      <c r="D82" s="21"/>
      <c r="E82" s="61">
        <f>D82+C82</f>
        <v>0</v>
      </c>
      <c r="F82" s="62">
        <f>$B$9*E82</f>
        <v>0</v>
      </c>
    </row>
    <row r="83" spans="1:9">
      <c r="A83" s="161" t="s">
        <v>29</v>
      </c>
      <c r="B83" s="60"/>
      <c r="C83" s="128"/>
      <c r="D83" s="128"/>
      <c r="E83" s="61">
        <f>D83+C83</f>
        <v>0</v>
      </c>
      <c r="F83" s="62">
        <f>$B$9*E83</f>
        <v>0</v>
      </c>
    </row>
    <row r="84" spans="1:9">
      <c r="A84" s="161" t="s">
        <v>31</v>
      </c>
      <c r="B84" s="60"/>
      <c r="C84" s="119"/>
      <c r="D84" s="119"/>
      <c r="E84" s="61">
        <f>D84+C84</f>
        <v>0</v>
      </c>
      <c r="F84" s="62">
        <f>$B$9*E84</f>
        <v>0</v>
      </c>
    </row>
    <row r="85" spans="1:9">
      <c r="A85" s="161" t="s">
        <v>30</v>
      </c>
      <c r="B85" s="60"/>
      <c r="C85" s="132">
        <f>B86*B14</f>
        <v>0</v>
      </c>
      <c r="D85" s="132">
        <f>B87*B14</f>
        <v>0</v>
      </c>
      <c r="E85" s="61">
        <f>D85+C85</f>
        <v>0</v>
      </c>
      <c r="F85" s="62">
        <f>$B$9*E85</f>
        <v>0</v>
      </c>
    </row>
    <row r="86" spans="1:9">
      <c r="A86" s="172" t="s">
        <v>68</v>
      </c>
      <c r="B86" s="34"/>
      <c r="C86" s="33"/>
      <c r="D86" s="33"/>
      <c r="E86" s="61"/>
      <c r="F86" s="64"/>
    </row>
    <row r="87" spans="1:9">
      <c r="A87" s="172" t="s">
        <v>69</v>
      </c>
      <c r="B87" s="34"/>
      <c r="C87" s="33"/>
      <c r="D87" s="33"/>
      <c r="E87" s="61"/>
      <c r="F87" s="64"/>
    </row>
    <row r="88" spans="1:9">
      <c r="A88" s="161" t="s">
        <v>75</v>
      </c>
      <c r="B88" s="134"/>
      <c r="C88" s="127">
        <v>0</v>
      </c>
      <c r="D88" s="127">
        <v>0</v>
      </c>
      <c r="E88" s="63">
        <f>D88+C88</f>
        <v>0</v>
      </c>
      <c r="F88" s="64">
        <f>$B$9*E88</f>
        <v>0</v>
      </c>
    </row>
    <row r="89" spans="1:9">
      <c r="A89" s="160" t="s">
        <v>73</v>
      </c>
      <c r="B89" s="57"/>
      <c r="C89" s="57">
        <f>((C82+C83+C84+C88)*$B$15)+(C85)</f>
        <v>0</v>
      </c>
      <c r="D89" s="57">
        <f>((D82+D83+D84+D88)*$B$15)+(D85)</f>
        <v>0</v>
      </c>
      <c r="E89" s="65">
        <f>D89+C89</f>
        <v>0</v>
      </c>
      <c r="F89" s="66">
        <f>$B$9*E89</f>
        <v>0</v>
      </c>
      <c r="H89" s="74"/>
      <c r="I89" s="74"/>
    </row>
    <row r="90" spans="1:9">
      <c r="A90" s="160"/>
      <c r="B90" s="57"/>
      <c r="C90" s="57"/>
      <c r="D90" s="57"/>
      <c r="E90" s="65"/>
      <c r="F90" s="66"/>
      <c r="H90" s="74"/>
      <c r="I90" s="74"/>
    </row>
    <row r="91" spans="1:9">
      <c r="A91" s="160" t="s">
        <v>96</v>
      </c>
      <c r="B91" s="57"/>
      <c r="C91" s="57">
        <f>C79+C89</f>
        <v>0</v>
      </c>
      <c r="D91" s="57">
        <f>D79+D89</f>
        <v>0</v>
      </c>
      <c r="E91" s="65">
        <f>D91+C91</f>
        <v>0</v>
      </c>
      <c r="F91" s="66">
        <f>$B$9*E91</f>
        <v>0</v>
      </c>
      <c r="H91" s="74"/>
      <c r="I91" s="74"/>
    </row>
    <row r="92" spans="1:9" ht="9" customHeight="1" thickBot="1">
      <c r="A92" s="156"/>
      <c r="B92" s="47"/>
      <c r="C92" s="47"/>
      <c r="D92" s="6"/>
      <c r="E92" s="48"/>
      <c r="F92" s="48"/>
    </row>
    <row r="93" spans="1:9" ht="7.5" customHeight="1" thickTop="1">
      <c r="A93" s="157"/>
      <c r="B93" s="49"/>
      <c r="C93" s="49"/>
      <c r="D93" s="5"/>
      <c r="E93" s="50"/>
      <c r="F93" s="50"/>
    </row>
    <row r="94" spans="1:9" ht="15.75">
      <c r="A94" s="201" t="s">
        <v>87</v>
      </c>
      <c r="B94" s="202"/>
      <c r="C94" s="202"/>
      <c r="D94" s="5"/>
      <c r="E94" s="50"/>
      <c r="F94" s="50"/>
    </row>
    <row r="95" spans="1:9">
      <c r="C95" s="200" t="s">
        <v>45</v>
      </c>
      <c r="D95" s="200"/>
      <c r="E95" s="200"/>
      <c r="F95" s="56" t="s">
        <v>19</v>
      </c>
      <c r="H95" s="74"/>
      <c r="I95" s="74"/>
    </row>
    <row r="96" spans="1:9">
      <c r="A96" s="174" t="s">
        <v>59</v>
      </c>
      <c r="B96" s="82"/>
      <c r="C96" s="83" t="s">
        <v>0</v>
      </c>
      <c r="D96" s="83" t="s">
        <v>1</v>
      </c>
      <c r="E96" s="84" t="s">
        <v>20</v>
      </c>
      <c r="F96" s="59" t="s">
        <v>21</v>
      </c>
      <c r="G96" s="82"/>
    </row>
    <row r="97" spans="1:11">
      <c r="A97" s="175" t="s">
        <v>95</v>
      </c>
      <c r="B97" s="82"/>
      <c r="C97" s="30">
        <f>C27+C60+C66+C91</f>
        <v>0</v>
      </c>
      <c r="D97" s="18">
        <f>D27+D43+D54+D91+D56+D57+D58</f>
        <v>0</v>
      </c>
      <c r="E97" s="61">
        <f>SUM(C97:D97)</f>
        <v>0</v>
      </c>
      <c r="F97" s="62">
        <f>$B$9*E97</f>
        <v>0</v>
      </c>
      <c r="G97" s="82"/>
      <c r="H97" s="74"/>
      <c r="I97" s="74"/>
      <c r="J97" s="18"/>
      <c r="K97" s="18"/>
    </row>
    <row r="98" spans="1:11">
      <c r="A98" s="85"/>
      <c r="B98" s="82"/>
      <c r="C98" s="8"/>
      <c r="D98" s="7"/>
      <c r="E98" s="61"/>
      <c r="G98" s="82"/>
      <c r="J98" s="7"/>
      <c r="K98" s="7"/>
    </row>
    <row r="99" spans="1:11" s="10" customFormat="1">
      <c r="A99" s="155" t="s">
        <v>98</v>
      </c>
      <c r="E99" s="84" t="s">
        <v>20</v>
      </c>
      <c r="F99" s="86" t="s">
        <v>21</v>
      </c>
    </row>
    <row r="100" spans="1:11" s="10" customFormat="1">
      <c r="A100" s="176" t="s">
        <v>70</v>
      </c>
      <c r="B100" s="15"/>
      <c r="E100" s="88">
        <f>B100*B10</f>
        <v>0</v>
      </c>
      <c r="F100" s="89">
        <f>E100*B$9</f>
        <v>0</v>
      </c>
      <c r="G100" s="148" t="s">
        <v>133</v>
      </c>
    </row>
    <row r="101" spans="1:11" s="10" customFormat="1">
      <c r="A101" s="177" t="s">
        <v>81</v>
      </c>
      <c r="B101" s="126" t="str">
        <f>CONCATENATE(B10,C10)</f>
        <v xml:space="preserve"> bu. / acre</v>
      </c>
      <c r="E101" s="88"/>
      <c r="F101" s="89"/>
      <c r="G101" s="89"/>
    </row>
    <row r="102" spans="1:11" s="10" customFormat="1">
      <c r="A102" s="178" t="s">
        <v>71</v>
      </c>
      <c r="B102" s="15"/>
      <c r="D102" s="91" t="s">
        <v>14</v>
      </c>
      <c r="E102" s="88">
        <f>B102*B11</f>
        <v>0</v>
      </c>
      <c r="F102" s="89">
        <f>E102*B$9</f>
        <v>0</v>
      </c>
      <c r="G102" s="89"/>
    </row>
    <row r="103" spans="1:11" s="10" customFormat="1">
      <c r="A103" s="177" t="s">
        <v>82</v>
      </c>
      <c r="B103" s="125" t="str">
        <f>CONCATENATE(B11,C11)</f>
        <v xml:space="preserve"> tons / acre</v>
      </c>
      <c r="D103" s="91"/>
      <c r="E103" s="88"/>
      <c r="F103" s="89"/>
      <c r="G103" s="89"/>
    </row>
    <row r="104" spans="1:11" s="10" customFormat="1">
      <c r="A104" s="179" t="s">
        <v>92</v>
      </c>
      <c r="B104" s="135"/>
      <c r="D104" s="91"/>
      <c r="E104" s="70">
        <f>B104*B14*B15</f>
        <v>0</v>
      </c>
      <c r="F104" s="71">
        <f>E104*B$9</f>
        <v>0</v>
      </c>
      <c r="G104" s="89"/>
    </row>
    <row r="105" spans="1:11" s="10" customFormat="1">
      <c r="A105" s="177" t="s">
        <v>83</v>
      </c>
      <c r="B105" s="125" t="str">
        <f>CONCATENATE(B14,C14)</f>
        <v xml:space="preserve"> tons / acre / year</v>
      </c>
      <c r="D105" s="91"/>
      <c r="E105" s="88"/>
      <c r="F105" s="92"/>
      <c r="G105" s="89"/>
    </row>
    <row r="106" spans="1:11" s="10" customFormat="1">
      <c r="A106" s="155" t="s">
        <v>38</v>
      </c>
      <c r="B106" s="40"/>
      <c r="D106" s="91"/>
      <c r="E106" s="65">
        <f>E100+E102+E104</f>
        <v>0</v>
      </c>
      <c r="F106" s="66">
        <f>E106*B9</f>
        <v>0</v>
      </c>
      <c r="G106" s="89"/>
    </row>
    <row r="107" spans="1:11" s="10" customFormat="1" ht="7.5" customHeight="1">
      <c r="A107" s="155"/>
      <c r="B107" s="40"/>
      <c r="D107" s="91"/>
      <c r="E107" s="65"/>
      <c r="F107" s="66"/>
      <c r="G107" s="89"/>
    </row>
    <row r="108" spans="1:11" s="10" customFormat="1">
      <c r="A108" s="155"/>
      <c r="B108" s="40"/>
      <c r="D108" s="203" t="s">
        <v>49</v>
      </c>
      <c r="E108" s="203"/>
      <c r="G108" s="89"/>
    </row>
    <row r="109" spans="1:11" s="10" customFormat="1">
      <c r="A109" s="155"/>
      <c r="D109" s="93" t="s">
        <v>1</v>
      </c>
      <c r="E109" s="94" t="s">
        <v>20</v>
      </c>
      <c r="F109" s="95" t="s">
        <v>48</v>
      </c>
      <c r="G109" s="89"/>
    </row>
    <row r="110" spans="1:11" s="10" customFormat="1">
      <c r="A110" s="155"/>
      <c r="B110" s="40"/>
      <c r="D110" s="83" t="s">
        <v>50</v>
      </c>
      <c r="E110" s="84" t="s">
        <v>50</v>
      </c>
      <c r="F110" s="96" t="s">
        <v>21</v>
      </c>
      <c r="G110" s="89"/>
    </row>
    <row r="111" spans="1:11" s="10" customFormat="1">
      <c r="A111" s="155" t="s">
        <v>85</v>
      </c>
      <c r="B111" s="41"/>
      <c r="C111" s="97"/>
      <c r="D111" s="65">
        <f>E106-D97</f>
        <v>0</v>
      </c>
      <c r="E111" s="65">
        <f>E106-E97</f>
        <v>0</v>
      </c>
      <c r="F111" s="65">
        <f>F106-F97</f>
        <v>0</v>
      </c>
    </row>
    <row r="112" spans="1:11" ht="12.75" customHeight="1" thickBot="1">
      <c r="A112" s="156"/>
      <c r="B112" s="47"/>
      <c r="C112" s="47"/>
      <c r="D112" s="6"/>
      <c r="E112" s="48"/>
      <c r="F112" s="48"/>
    </row>
    <row r="113" spans="1:11" ht="12.75" customHeight="1" thickTop="1">
      <c r="A113" s="157"/>
      <c r="B113" s="49"/>
      <c r="C113" s="49"/>
      <c r="D113" s="5"/>
      <c r="E113" s="50"/>
      <c r="F113" s="50"/>
    </row>
    <row r="114" spans="1:11" ht="12.75" customHeight="1">
      <c r="A114" s="158" t="s">
        <v>74</v>
      </c>
      <c r="C114" s="140"/>
      <c r="D114" s="140"/>
      <c r="E114" s="50"/>
      <c r="F114" s="50"/>
    </row>
    <row r="115" spans="1:11" ht="12.75" customHeight="1">
      <c r="A115" s="158"/>
      <c r="C115" s="140"/>
      <c r="D115" s="140"/>
      <c r="E115" s="50"/>
      <c r="F115" s="50"/>
    </row>
    <row r="116" spans="1:11" ht="12.2" customHeight="1">
      <c r="A116" s="155" t="s">
        <v>11</v>
      </c>
      <c r="B116" s="19"/>
      <c r="C116" s="98" t="s">
        <v>84</v>
      </c>
      <c r="E116" s="55"/>
    </row>
    <row r="117" spans="1:11" ht="12.2" customHeight="1">
      <c r="A117" s="180" t="s">
        <v>34</v>
      </c>
      <c r="B117" s="14"/>
    </row>
    <row r="118" spans="1:11" ht="12.75" customHeight="1">
      <c r="A118" s="199" t="s">
        <v>107</v>
      </c>
      <c r="B118" s="100"/>
      <c r="C118" s="49"/>
      <c r="D118" s="5"/>
      <c r="E118" s="50"/>
      <c r="F118" s="50"/>
    </row>
    <row r="119" spans="1:11">
      <c r="A119" s="199"/>
      <c r="B119" s="121"/>
      <c r="C119" s="98" t="s">
        <v>64</v>
      </c>
      <c r="E119" s="55"/>
    </row>
    <row r="120" spans="1:11" ht="12.2" customHeight="1">
      <c r="A120" s="99"/>
      <c r="B120" s="101"/>
      <c r="C120" s="200" t="s">
        <v>46</v>
      </c>
      <c r="D120" s="200"/>
      <c r="E120" s="55"/>
      <c r="F120" s="56" t="s">
        <v>19</v>
      </c>
    </row>
    <row r="121" spans="1:11">
      <c r="A121" s="85"/>
      <c r="B121" s="82"/>
      <c r="C121" s="83" t="s">
        <v>0</v>
      </c>
      <c r="D121" s="83" t="s">
        <v>1</v>
      </c>
      <c r="E121" s="59" t="s">
        <v>20</v>
      </c>
      <c r="F121" s="59" t="s">
        <v>21</v>
      </c>
      <c r="G121" s="82"/>
      <c r="J121" s="102"/>
      <c r="K121" s="102"/>
    </row>
    <row r="122" spans="1:11">
      <c r="A122" s="155" t="s">
        <v>106</v>
      </c>
      <c r="C122" s="82"/>
      <c r="D122" s="82"/>
      <c r="G122" s="82"/>
      <c r="J122" s="82"/>
      <c r="K122" s="82"/>
    </row>
    <row r="123" spans="1:11">
      <c r="A123" s="85" t="s">
        <v>43</v>
      </c>
      <c r="B123" s="82"/>
      <c r="C123" s="24"/>
      <c r="D123" s="25"/>
      <c r="E123" s="74">
        <f>SUM(C123:D123)</f>
        <v>0</v>
      </c>
      <c r="F123" s="62">
        <f>E123*$B$9</f>
        <v>0</v>
      </c>
      <c r="G123" s="146" t="s">
        <v>129</v>
      </c>
      <c r="J123" s="103"/>
      <c r="K123" s="103"/>
    </row>
    <row r="124" spans="1:11" ht="8.4499999999999993" customHeight="1">
      <c r="A124" s="85"/>
      <c r="B124" s="82"/>
      <c r="C124" s="20"/>
      <c r="D124" s="104"/>
      <c r="F124" s="62"/>
      <c r="G124" s="82"/>
      <c r="J124" s="103"/>
      <c r="K124" s="103"/>
    </row>
    <row r="125" spans="1:11">
      <c r="A125" s="181" t="s">
        <v>42</v>
      </c>
      <c r="C125" s="103"/>
      <c r="D125" s="103"/>
      <c r="F125" s="62"/>
      <c r="G125" s="82"/>
      <c r="J125" s="103"/>
      <c r="K125" s="103"/>
    </row>
    <row r="126" spans="1:11">
      <c r="A126" s="165" t="s">
        <v>40</v>
      </c>
      <c r="B126" s="82"/>
      <c r="C126" s="20"/>
      <c r="D126" s="7">
        <f>D123+(B127*$B$116*B128)+(B130*$B$116*B131)</f>
        <v>0</v>
      </c>
      <c r="E126" s="74">
        <f>D126</f>
        <v>0</v>
      </c>
      <c r="F126" s="62">
        <f>E126*$B$9</f>
        <v>0</v>
      </c>
      <c r="G126" s="82"/>
      <c r="J126" s="103"/>
      <c r="K126" s="103"/>
    </row>
    <row r="127" spans="1:11">
      <c r="A127" s="182" t="s">
        <v>101</v>
      </c>
      <c r="B127" s="26"/>
      <c r="C127" s="131" t="s">
        <v>110</v>
      </c>
      <c r="D127" s="103"/>
      <c r="G127" s="82"/>
      <c r="J127" s="103"/>
      <c r="K127" s="103"/>
    </row>
    <row r="128" spans="1:11">
      <c r="A128" s="182" t="s">
        <v>111</v>
      </c>
      <c r="B128" s="27"/>
      <c r="C128" s="131"/>
      <c r="D128" s="103"/>
      <c r="G128" s="82"/>
      <c r="J128" s="103"/>
      <c r="K128" s="103"/>
    </row>
    <row r="129" spans="1:11">
      <c r="A129" s="165" t="s">
        <v>41</v>
      </c>
      <c r="C129" s="131"/>
      <c r="D129" s="103"/>
      <c r="G129" s="82"/>
      <c r="J129" s="103"/>
      <c r="K129" s="103"/>
    </row>
    <row r="130" spans="1:11">
      <c r="A130" s="182" t="s">
        <v>101</v>
      </c>
      <c r="B130" s="26"/>
      <c r="C130" s="131" t="s">
        <v>110</v>
      </c>
      <c r="D130" s="103"/>
      <c r="G130" s="82"/>
      <c r="J130" s="103"/>
      <c r="K130" s="103"/>
    </row>
    <row r="131" spans="1:11">
      <c r="A131" s="182" t="s">
        <v>111</v>
      </c>
      <c r="B131" s="27"/>
      <c r="D131" s="98"/>
      <c r="G131" s="82"/>
      <c r="J131" s="7"/>
      <c r="K131" s="7"/>
    </row>
    <row r="132" spans="1:11">
      <c r="A132" s="183"/>
      <c r="D132" s="98"/>
      <c r="G132" s="149"/>
      <c r="J132" s="150"/>
      <c r="K132" s="150"/>
    </row>
    <row r="133" spans="1:11">
      <c r="A133" s="184" t="s">
        <v>130</v>
      </c>
      <c r="B133" s="152"/>
      <c r="D133" s="153">
        <f>B133</f>
        <v>0</v>
      </c>
      <c r="E133" s="74">
        <f>D133</f>
        <v>0</v>
      </c>
      <c r="F133" s="74">
        <f>E133*$B$9</f>
        <v>0</v>
      </c>
      <c r="G133" s="149"/>
      <c r="J133" s="150"/>
      <c r="K133" s="150"/>
    </row>
    <row r="134" spans="1:11">
      <c r="A134" s="185"/>
      <c r="B134" s="60"/>
      <c r="C134" s="60"/>
      <c r="D134" s="60"/>
      <c r="E134" s="61"/>
      <c r="F134" s="62"/>
      <c r="G134" s="62"/>
      <c r="H134" s="74"/>
      <c r="I134" s="74"/>
    </row>
    <row r="135" spans="1:11" s="46" customFormat="1">
      <c r="A135" s="155" t="s">
        <v>9</v>
      </c>
      <c r="C135" s="106">
        <f>B136*B138*B117+B137*B138</f>
        <v>0</v>
      </c>
      <c r="D135" s="107" t="s">
        <v>32</v>
      </c>
      <c r="E135" s="106">
        <f>C135</f>
        <v>0</v>
      </c>
      <c r="F135" s="62">
        <f>$B$9*E135</f>
        <v>0</v>
      </c>
    </row>
    <row r="136" spans="1:11" s="46" customFormat="1">
      <c r="A136" s="99" t="s">
        <v>44</v>
      </c>
      <c r="B136" s="17"/>
    </row>
    <row r="137" spans="1:11" s="46" customFormat="1">
      <c r="A137" s="99" t="s">
        <v>97</v>
      </c>
      <c r="B137" s="17"/>
    </row>
    <row r="138" spans="1:11" s="46" customFormat="1">
      <c r="A138" s="99" t="s">
        <v>33</v>
      </c>
      <c r="B138" s="15"/>
    </row>
    <row r="139" spans="1:11">
      <c r="C139" s="60"/>
      <c r="D139" s="60"/>
      <c r="H139" s="74"/>
      <c r="I139" s="74"/>
    </row>
    <row r="140" spans="1:11" s="9" customFormat="1">
      <c r="A140" s="162" t="s">
        <v>12</v>
      </c>
      <c r="B140" s="55"/>
      <c r="F140" s="62" t="s">
        <v>14</v>
      </c>
    </row>
    <row r="141" spans="1:11" s="9" customFormat="1">
      <c r="A141" s="168" t="s">
        <v>72</v>
      </c>
      <c r="C141" s="16"/>
      <c r="D141" s="80" t="s">
        <v>24</v>
      </c>
      <c r="E141" s="61">
        <f>C141</f>
        <v>0</v>
      </c>
      <c r="F141" s="62">
        <f>$B$9*E141</f>
        <v>0</v>
      </c>
    </row>
    <row r="142" spans="1:11" s="9" customFormat="1">
      <c r="A142" s="186"/>
      <c r="B142" s="108"/>
      <c r="C142" s="109"/>
      <c r="D142" s="110"/>
      <c r="E142" s="111"/>
      <c r="F142" s="112"/>
    </row>
    <row r="143" spans="1:11">
      <c r="A143" s="160" t="s">
        <v>132</v>
      </c>
      <c r="B143" s="60"/>
      <c r="D143" s="60"/>
      <c r="E143" s="60"/>
      <c r="F143" s="61"/>
      <c r="G143" s="62"/>
      <c r="H143" s="74"/>
      <c r="I143" s="74"/>
    </row>
    <row r="144" spans="1:11">
      <c r="A144" s="169" t="s">
        <v>121</v>
      </c>
      <c r="B144" s="60"/>
      <c r="C144" s="21"/>
      <c r="D144" s="21"/>
      <c r="E144" s="61">
        <f>D144+C144</f>
        <v>0</v>
      </c>
      <c r="F144" s="62">
        <f>$B$9*E144</f>
        <v>0</v>
      </c>
    </row>
    <row r="145" spans="1:9">
      <c r="A145" s="161" t="s">
        <v>29</v>
      </c>
      <c r="B145" s="60"/>
      <c r="C145" s="22"/>
      <c r="D145" s="22"/>
      <c r="E145" s="61">
        <f>D145+C145</f>
        <v>0</v>
      </c>
      <c r="F145" s="62">
        <f>$B$9*E145</f>
        <v>0</v>
      </c>
    </row>
    <row r="146" spans="1:9">
      <c r="A146" s="161" t="s">
        <v>31</v>
      </c>
      <c r="B146" s="60"/>
      <c r="C146" s="23"/>
      <c r="D146" s="23"/>
      <c r="E146" s="61">
        <f>D146+C146</f>
        <v>0</v>
      </c>
      <c r="F146" s="62">
        <f>$B$9*E146</f>
        <v>0</v>
      </c>
    </row>
    <row r="147" spans="1:9">
      <c r="A147" s="161" t="s">
        <v>30</v>
      </c>
      <c r="B147" s="60"/>
      <c r="C147" s="132">
        <f>B148*B116</f>
        <v>0</v>
      </c>
      <c r="D147" s="132">
        <f>B149*B116</f>
        <v>0</v>
      </c>
      <c r="E147" s="61">
        <f>D147+C147</f>
        <v>0</v>
      </c>
      <c r="F147" s="62">
        <f>$B$9*E147</f>
        <v>0</v>
      </c>
    </row>
    <row r="148" spans="1:9">
      <c r="A148" s="172" t="s">
        <v>68</v>
      </c>
      <c r="B148" s="34"/>
      <c r="C148" s="33"/>
      <c r="D148" s="33"/>
      <c r="E148" s="61"/>
      <c r="F148" s="62"/>
    </row>
    <row r="149" spans="1:9">
      <c r="A149" s="172" t="s">
        <v>69</v>
      </c>
      <c r="B149" s="34"/>
      <c r="C149" s="33"/>
      <c r="D149" s="33"/>
      <c r="E149" s="61"/>
      <c r="F149" s="62"/>
    </row>
    <row r="150" spans="1:9">
      <c r="A150" s="161" t="s">
        <v>75</v>
      </c>
      <c r="B150" s="134"/>
      <c r="C150" s="127">
        <v>0</v>
      </c>
      <c r="D150" s="127">
        <v>0</v>
      </c>
      <c r="E150" s="63">
        <f>D150+C150</f>
        <v>0</v>
      </c>
      <c r="F150" s="64">
        <f>$B$9*E150</f>
        <v>0</v>
      </c>
    </row>
    <row r="151" spans="1:9">
      <c r="A151" s="187" t="s">
        <v>58</v>
      </c>
      <c r="B151" s="33"/>
      <c r="C151" s="33">
        <f>IF(B117&gt;0, C152/B117, 0)</f>
        <v>0</v>
      </c>
      <c r="D151" s="33">
        <f>IF(B117&gt;0,D152/B117,0)</f>
        <v>0</v>
      </c>
      <c r="E151" s="61"/>
      <c r="F151" s="62"/>
    </row>
    <row r="152" spans="1:9">
      <c r="A152" s="160" t="s">
        <v>73</v>
      </c>
      <c r="B152" s="57"/>
      <c r="C152" s="57">
        <f>((C144+C145+C146+C150)*$B$117)+(C147)</f>
        <v>0</v>
      </c>
      <c r="D152" s="57">
        <f>((D144+D145+D146+D150)*$B$117)+(D147)</f>
        <v>0</v>
      </c>
      <c r="E152" s="65">
        <f>D152+C152</f>
        <v>0</v>
      </c>
      <c r="F152" s="66">
        <f>$B$9*E152</f>
        <v>0</v>
      </c>
      <c r="H152" s="74"/>
      <c r="I152" s="74"/>
    </row>
    <row r="153" spans="1:9">
      <c r="A153" s="160"/>
      <c r="B153" s="57"/>
      <c r="C153" s="57"/>
      <c r="D153" s="57"/>
      <c r="E153" s="65"/>
      <c r="F153" s="66"/>
      <c r="H153" s="74"/>
      <c r="I153" s="74"/>
    </row>
    <row r="154" spans="1:9">
      <c r="A154" s="160" t="s">
        <v>94</v>
      </c>
      <c r="B154" s="57"/>
      <c r="C154" s="57">
        <f>C123+C135+C141+C152</f>
        <v>0</v>
      </c>
      <c r="D154" s="57">
        <f>D126+D152+D58+D133</f>
        <v>0</v>
      </c>
      <c r="E154" s="65">
        <f>D154+C154</f>
        <v>0</v>
      </c>
      <c r="F154" s="66">
        <f>$B$9*E154</f>
        <v>0</v>
      </c>
      <c r="H154" s="74"/>
      <c r="I154" s="74"/>
    </row>
    <row r="155" spans="1:9" s="9" customFormat="1" ht="6.75" customHeight="1" thickBot="1">
      <c r="A155" s="188"/>
      <c r="B155" s="113"/>
      <c r="C155" s="114"/>
      <c r="D155" s="115"/>
      <c r="E155" s="116"/>
      <c r="F155" s="117"/>
    </row>
    <row r="156" spans="1:9" s="9" customFormat="1" ht="9" customHeight="1" thickTop="1">
      <c r="A156" s="186"/>
      <c r="B156" s="108"/>
      <c r="C156" s="109"/>
      <c r="D156" s="110"/>
      <c r="E156" s="111"/>
      <c r="F156" s="112"/>
    </row>
    <row r="157" spans="1:9" s="9" customFormat="1" ht="15.75">
      <c r="A157" s="189" t="str">
        <f>CONCATENATE("Average Costs and Returns Over ",E157," Years")</f>
        <v>Average Costs and Returns Over 1 Years</v>
      </c>
      <c r="C157" s="139"/>
      <c r="E157" s="36" t="str">
        <f>FIXED(B119+1,0)</f>
        <v>1</v>
      </c>
      <c r="F157" s="62"/>
    </row>
    <row r="158" spans="1:9" s="9" customFormat="1" ht="15">
      <c r="A158" s="190" t="s">
        <v>99</v>
      </c>
      <c r="C158" s="109"/>
      <c r="D158" s="80"/>
      <c r="E158" s="61"/>
      <c r="F158" s="62"/>
    </row>
    <row r="159" spans="1:9" ht="6" customHeight="1">
      <c r="B159" s="60"/>
      <c r="C159" s="60"/>
      <c r="D159" s="60"/>
      <c r="H159" s="74"/>
      <c r="I159" s="74"/>
    </row>
    <row r="160" spans="1:9">
      <c r="A160" s="105"/>
      <c r="B160" s="60"/>
      <c r="D160" s="138" t="s">
        <v>45</v>
      </c>
      <c r="F160" s="56" t="s">
        <v>19</v>
      </c>
      <c r="H160" s="74"/>
      <c r="I160" s="74"/>
    </row>
    <row r="161" spans="1:11">
      <c r="A161" s="174" t="s">
        <v>112</v>
      </c>
      <c r="B161" s="82"/>
      <c r="C161" s="83" t="s">
        <v>0</v>
      </c>
      <c r="D161" s="83" t="s">
        <v>1</v>
      </c>
      <c r="E161" s="84" t="s">
        <v>20</v>
      </c>
      <c r="F161" s="59" t="s">
        <v>21</v>
      </c>
      <c r="G161" s="82"/>
    </row>
    <row r="162" spans="1:11">
      <c r="A162" s="175" t="s">
        <v>93</v>
      </c>
      <c r="B162" s="82"/>
      <c r="C162" s="30">
        <f>(C97+(C154*B119))/(1+B119)</f>
        <v>0</v>
      </c>
      <c r="D162" s="30">
        <f>(D97+D154*B119)/(1+B119)</f>
        <v>0</v>
      </c>
      <c r="E162" s="65">
        <f>SUM(C162:D162)</f>
        <v>0</v>
      </c>
      <c r="F162" s="66">
        <f>$B$9*E162</f>
        <v>0</v>
      </c>
      <c r="G162" s="82"/>
      <c r="H162" s="74"/>
      <c r="I162" s="74"/>
      <c r="J162" s="18"/>
      <c r="K162" s="18"/>
    </row>
    <row r="163" spans="1:11">
      <c r="A163" s="85" t="s">
        <v>103</v>
      </c>
      <c r="B163" s="82"/>
      <c r="C163" s="8">
        <f>IF(B119&gt;0,(C97+(C154*B119))/(B14+(B116*B119)),0)</f>
        <v>0</v>
      </c>
      <c r="D163" s="8">
        <f>IF(B119&gt;0,(D97+(D154*B119))/(B14+(B116*B119)),0)</f>
        <v>0</v>
      </c>
      <c r="E163" s="65">
        <f>SUM(C163:D163)</f>
        <v>0</v>
      </c>
      <c r="G163" s="82"/>
      <c r="J163" s="7"/>
      <c r="K163" s="7"/>
    </row>
    <row r="164" spans="1:11" ht="6.75" customHeight="1">
      <c r="A164" s="85"/>
      <c r="B164" s="82"/>
      <c r="C164" s="118"/>
      <c r="D164" s="103"/>
      <c r="G164" s="82"/>
      <c r="J164" s="103"/>
      <c r="K164" s="103"/>
    </row>
    <row r="165" spans="1:11" s="10" customFormat="1">
      <c r="A165" s="154"/>
      <c r="D165" s="86"/>
      <c r="E165" s="198" t="s">
        <v>51</v>
      </c>
      <c r="F165" s="198"/>
    </row>
    <row r="166" spans="1:11" s="10" customFormat="1">
      <c r="A166" s="155" t="s">
        <v>113</v>
      </c>
      <c r="D166" s="89" t="s">
        <v>14</v>
      </c>
      <c r="E166" s="86" t="s">
        <v>47</v>
      </c>
      <c r="F166" s="86" t="s">
        <v>21</v>
      </c>
    </row>
    <row r="167" spans="1:11" s="10" customFormat="1">
      <c r="A167" s="178" t="s">
        <v>39</v>
      </c>
      <c r="B167" s="15">
        <v>0</v>
      </c>
      <c r="C167" s="147" t="s">
        <v>131</v>
      </c>
      <c r="D167" s="91" t="s">
        <v>14</v>
      </c>
      <c r="E167" s="70">
        <f>(B167*B116*B119+E106)/(1+B119)</f>
        <v>0</v>
      </c>
      <c r="F167" s="71">
        <f>E167*B$9</f>
        <v>0</v>
      </c>
    </row>
    <row r="168" spans="1:11" s="10" customFormat="1">
      <c r="A168" s="90" t="s">
        <v>100</v>
      </c>
      <c r="B168" s="40" t="str">
        <f>CONCATENATE(B116,C116)</f>
        <v xml:space="preserve"> tons / acre / year</v>
      </c>
      <c r="D168" s="91"/>
      <c r="E168" s="88"/>
      <c r="F168" s="89"/>
    </row>
    <row r="169" spans="1:11" s="10" customFormat="1">
      <c r="A169" s="155" t="s">
        <v>116</v>
      </c>
      <c r="B169" s="41"/>
      <c r="C169" s="97"/>
      <c r="D169" s="91" t="s">
        <v>14</v>
      </c>
      <c r="E169" s="65">
        <f>E167</f>
        <v>0</v>
      </c>
      <c r="F169" s="66">
        <f>E169*B$9</f>
        <v>0</v>
      </c>
    </row>
    <row r="170" spans="1:11" s="10" customFormat="1" ht="6" customHeight="1">
      <c r="A170" s="155"/>
      <c r="B170" s="41"/>
      <c r="C170" s="97"/>
      <c r="D170" s="91"/>
      <c r="E170" s="65"/>
      <c r="F170" s="66"/>
    </row>
    <row r="171" spans="1:11" s="10" customFormat="1">
      <c r="A171" s="155"/>
      <c r="B171" s="41"/>
      <c r="C171" s="43"/>
      <c r="D171" s="200" t="s">
        <v>49</v>
      </c>
      <c r="E171" s="200"/>
      <c r="F171" s="200"/>
    </row>
    <row r="172" spans="1:11" s="10" customFormat="1">
      <c r="A172" s="99"/>
      <c r="B172" s="41"/>
      <c r="C172" s="83"/>
      <c r="D172" s="83" t="s">
        <v>86</v>
      </c>
      <c r="E172" s="84" t="s">
        <v>59</v>
      </c>
      <c r="F172" s="86" t="s">
        <v>21</v>
      </c>
    </row>
    <row r="173" spans="1:11" s="10" customFormat="1">
      <c r="A173" s="155" t="s">
        <v>114</v>
      </c>
      <c r="B173" s="41"/>
      <c r="C173" s="97"/>
      <c r="D173" s="65">
        <f>E169-D162</f>
        <v>0</v>
      </c>
      <c r="E173" s="65">
        <f>E169-E162</f>
        <v>0</v>
      </c>
      <c r="F173" s="66">
        <f>F169-F162</f>
        <v>0</v>
      </c>
    </row>
    <row r="174" spans="1:11" s="10" customFormat="1">
      <c r="A174" s="155"/>
      <c r="B174" s="41"/>
      <c r="C174" s="97"/>
      <c r="D174" s="65"/>
      <c r="E174" s="65"/>
      <c r="F174" s="66"/>
    </row>
    <row r="176" spans="1:11" s="145" customFormat="1">
      <c r="A176" s="211" t="str">
        <f>'Hay Budget'!A176</f>
        <v>Version 1.5_12024</v>
      </c>
      <c r="B176" s="136"/>
      <c r="C176" s="137"/>
      <c r="D176" s="144"/>
      <c r="E176" s="144"/>
      <c r="F176" s="144"/>
      <c r="G176" s="144"/>
    </row>
    <row r="177" spans="1:7" s="145" customFormat="1">
      <c r="A177" s="212" t="s">
        <v>118</v>
      </c>
      <c r="B177" s="9"/>
      <c r="C177" s="9"/>
      <c r="D177" s="9"/>
      <c r="E177" s="9"/>
      <c r="F177" s="9"/>
      <c r="G177" s="9"/>
    </row>
    <row r="178" spans="1:7" s="145" customFormat="1">
      <c r="A178" s="87" t="s">
        <v>13</v>
      </c>
      <c r="C178" s="9"/>
      <c r="E178" s="9"/>
      <c r="F178" s="9"/>
      <c r="G178" s="9"/>
    </row>
    <row r="179" spans="1:7" s="145" customFormat="1">
      <c r="A179" s="191">
        <f ca="1">TODAY()</f>
        <v>45299</v>
      </c>
      <c r="B179" s="9"/>
      <c r="C179" s="9"/>
      <c r="D179" s="9"/>
      <c r="E179" s="9"/>
      <c r="F179" s="9"/>
      <c r="G179" s="9"/>
    </row>
    <row r="180" spans="1:7" s="145" customFormat="1">
      <c r="A180" s="192"/>
    </row>
    <row r="181" spans="1:7">
      <c r="A181" s="193" t="s">
        <v>134</v>
      </c>
    </row>
  </sheetData>
  <sheetProtection sheet="1" objects="1" scenarios="1"/>
  <mergeCells count="12">
    <mergeCell ref="D171:F171"/>
    <mergeCell ref="A6:B6"/>
    <mergeCell ref="B8:D8"/>
    <mergeCell ref="A13:B13"/>
    <mergeCell ref="C14:D14"/>
    <mergeCell ref="C19:D19"/>
    <mergeCell ref="A94:C94"/>
    <mergeCell ref="C95:E95"/>
    <mergeCell ref="D108:E108"/>
    <mergeCell ref="A118:A119"/>
    <mergeCell ref="C120:D120"/>
    <mergeCell ref="E165:F165"/>
  </mergeCells>
  <hyperlinks>
    <hyperlink ref="A177" r:id="rId1" xr:uid="{5D4691E3-6976-4997-B0A6-78998AE7EA55}"/>
    <hyperlink ref="A3" r:id="rId2" xr:uid="{91130A54-A1B5-4E32-ADD1-7B2BB5E93905}"/>
  </hyperlinks>
  <printOptions gridLinesSet="0"/>
  <pageMargins left="0.75" right="0.75" top="0.75" bottom="0.75" header="0.5" footer="0.25"/>
  <pageSetup scale="58" fitToHeight="2" orientation="portrait" horizontalDpi="4294967292" r:id="rId3"/>
  <headerFooter alignWithMargins="0">
    <oddHeader>&amp;LIowa State University Extension and Outreach&amp;RAg Decision Maker File A1-15-20</oddHeader>
    <oddFooter>&amp;Lhttp://www.extension.iastate.edu/agdm/crops/xls/a1-15-20haybudgetwithcompanion.xlsx</oddFooter>
  </headerFooter>
  <rowBreaks count="1" manualBreakCount="1">
    <brk id="93" max="6" man="1"/>
  </row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Hay Budget</vt:lpstr>
      <vt:lpstr>Blank</vt:lpstr>
      <vt:lpstr>Blank!Print_Area</vt:lpstr>
      <vt:lpstr>'Hay Budget'!Print_Area</vt:lpstr>
      <vt:lpstr>Blank!Print_Titles</vt:lpstr>
      <vt:lpstr>'Hay Budget'!Print_Titles</vt:lpstr>
    </vt:vector>
  </TitlesOfParts>
  <Company>Iowa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Johanns</dc:creator>
  <cp:lastModifiedBy>Johanns, Ann M [ECONA]</cp:lastModifiedBy>
  <cp:lastPrinted>2018-01-15T16:27:22Z</cp:lastPrinted>
  <dcterms:created xsi:type="dcterms:W3CDTF">2006-04-19T22:52:41Z</dcterms:created>
  <dcterms:modified xsi:type="dcterms:W3CDTF">2024-01-08T20:32:01Z</dcterms:modified>
</cp:coreProperties>
</file>