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Box\00 Anns Files\AgDM\3-24\B1-21_FM1815_LivestockEnterpriseBudgetsIowa2024 Folder\"/>
    </mc:Choice>
  </mc:AlternateContent>
  <xr:revisionPtr revIDLastSave="0" documentId="13_ncr:1_{AD6E3EDB-CF48-42ED-8DAF-5EC41B880B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ample (calves sold)" sheetId="1" r:id="rId1"/>
    <sheet name="Example (calves fed)" sheetId="9" state="hidden" r:id="rId2"/>
    <sheet name="Blank" sheetId="10" r:id="rId3"/>
  </sheets>
  <definedNames>
    <definedName name="_xlnm.Print_Area" localSheetId="2">Blank!$A$1:$M$63</definedName>
    <definedName name="_xlnm.Print_Area" localSheetId="1">'Example (calves fed)'!$A$1:$M$63</definedName>
    <definedName name="_xlnm.Print_Area" localSheetId="0">'Example (calves sold)'!$A$1:$M$63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" i="1" l="1"/>
  <c r="A61" i="9"/>
  <c r="A61" i="10"/>
  <c r="L48" i="10" l="1"/>
  <c r="L38" i="10"/>
  <c r="L29" i="10"/>
  <c r="L28" i="10"/>
  <c r="L27" i="10"/>
  <c r="L26" i="10"/>
  <c r="L25" i="10"/>
  <c r="L24" i="10"/>
  <c r="L23" i="10"/>
  <c r="L22" i="10"/>
  <c r="I17" i="10"/>
  <c r="L17" i="10" s="1"/>
  <c r="I16" i="10"/>
  <c r="L16" i="10" s="1"/>
  <c r="I15" i="10"/>
  <c r="L48" i="9"/>
  <c r="L38" i="9"/>
  <c r="L29" i="9"/>
  <c r="L28" i="9"/>
  <c r="L27" i="9"/>
  <c r="L26" i="9"/>
  <c r="L25" i="9"/>
  <c r="L24" i="9"/>
  <c r="L23" i="9"/>
  <c r="L22" i="9"/>
  <c r="L17" i="9"/>
  <c r="I17" i="9"/>
  <c r="I16" i="9"/>
  <c r="I15" i="9"/>
  <c r="L15" i="9" s="1"/>
  <c r="L31" i="10" l="1"/>
  <c r="L31" i="9"/>
  <c r="L37" i="9" s="1"/>
  <c r="L37" i="10"/>
  <c r="L40" i="10" s="1"/>
  <c r="L50" i="10" s="1"/>
  <c r="L55" i="10" s="1"/>
  <c r="L15" i="10"/>
  <c r="L18" i="10" s="1"/>
  <c r="L16" i="9"/>
  <c r="L18" i="9" s="1"/>
  <c r="L40" i="9" l="1"/>
  <c r="L50" i="9" s="1"/>
  <c r="L55" i="9" s="1"/>
  <c r="L54" i="10"/>
  <c r="L52" i="10"/>
  <c r="L42" i="10"/>
  <c r="L52" i="9" l="1"/>
  <c r="L54" i="9"/>
  <c r="L42" i="9"/>
  <c r="L24" i="1"/>
  <c r="L25" i="1"/>
  <c r="L22" i="1"/>
  <c r="L28" i="1"/>
  <c r="L48" i="1"/>
  <c r="I16" i="1"/>
  <c r="L16" i="1" s="1"/>
  <c r="I17" i="1"/>
  <c r="L17" i="1" s="1"/>
  <c r="I15" i="1"/>
  <c r="L23" i="1"/>
  <c r="L26" i="1"/>
  <c r="L27" i="1"/>
  <c r="L29" i="1"/>
  <c r="L38" i="1"/>
  <c r="L31" i="1" l="1"/>
  <c r="L37" i="1" s="1"/>
  <c r="L40" i="1" s="1"/>
  <c r="L54" i="1" s="1"/>
  <c r="L15" i="1"/>
  <c r="L18" i="1" s="1"/>
  <c r="L50" i="1" l="1"/>
  <c r="L55" i="1" s="1"/>
  <c r="L42" i="1"/>
  <c r="L52" i="1" l="1"/>
</calcChain>
</file>

<file path=xl/sharedStrings.xml><?xml version="1.0" encoding="utf-8"?>
<sst xmlns="http://schemas.openxmlformats.org/spreadsheetml/2006/main" count="375" uniqueCount="84">
  <si>
    <t>Income</t>
  </si>
  <si>
    <t>Variable Costs</t>
  </si>
  <si>
    <t>Fixed Costs</t>
  </si>
  <si>
    <t xml:space="preserve"> </t>
  </si>
  <si>
    <t>Total</t>
  </si>
  <si>
    <t>=</t>
  </si>
  <si>
    <t>hours</t>
  </si>
  <si>
    <t>Production Efficiencies</t>
  </si>
  <si>
    <t>per acre</t>
  </si>
  <si>
    <t>acres</t>
  </si>
  <si>
    <t>per ton</t>
  </si>
  <si>
    <t>tons</t>
  </si>
  <si>
    <t xml:space="preserve">head </t>
  </si>
  <si>
    <t xml:space="preserve">Total All Costs  </t>
  </si>
  <si>
    <t xml:space="preserve">Income Over all Costs  </t>
  </si>
  <si>
    <t>Beef Cow-Calf (one cow unit)</t>
  </si>
  <si>
    <t xml:space="preserve">  Calf weaning rate</t>
  </si>
  <si>
    <t xml:space="preserve">  Cow death loss</t>
  </si>
  <si>
    <t xml:space="preserve">  Cow replacement rate</t>
  </si>
  <si>
    <t xml:space="preserve"> =</t>
  </si>
  <si>
    <t xml:space="preserve">  Calf death loss</t>
  </si>
  <si>
    <t>Enter your input values in shaded cells.</t>
  </si>
  <si>
    <t>Date Printed:</t>
  </si>
  <si>
    <t>x</t>
  </si>
  <si>
    <t>Price</t>
  </si>
  <si>
    <t>Unit</t>
  </si>
  <si>
    <t>Quantity</t>
  </si>
  <si>
    <t xml:space="preserve">Total Feed Costs  </t>
  </si>
  <si>
    <t xml:space="preserve">Pasture  </t>
  </si>
  <si>
    <t>Corn</t>
  </si>
  <si>
    <t xml:space="preserve">Alfalfa - brome hay  </t>
  </si>
  <si>
    <t>Corn stalks</t>
  </si>
  <si>
    <t>Veterinary &amp; health</t>
  </si>
  <si>
    <t>Other</t>
  </si>
  <si>
    <t xml:space="preserve">Labor  </t>
  </si>
  <si>
    <t xml:space="preserve">Total Variable Costs  </t>
  </si>
  <si>
    <t xml:space="preserve">Income Over Variable Costs  </t>
  </si>
  <si>
    <t>Feed Costs</t>
  </si>
  <si>
    <t>Modified distiller grain</t>
  </si>
  <si>
    <t>Salt and minerals</t>
  </si>
  <si>
    <t>Machinery, equipment, housing &amp; fences</t>
  </si>
  <si>
    <t xml:space="preserve">Interest &amp; insurance on breeding herd  </t>
  </si>
  <si>
    <t>Bull depreciation/replacement</t>
  </si>
  <si>
    <t>months</t>
  </si>
  <si>
    <t xml:space="preserve">Interest on variable costs </t>
  </si>
  <si>
    <t xml:space="preserve">Breakeven selling price for variable costs (per lb)  </t>
  </si>
  <si>
    <t xml:space="preserve">Breakeven selling price for all costs (per lb)  </t>
  </si>
  <si>
    <t xml:space="preserve">Total Fixed Costs  </t>
  </si>
  <si>
    <t>Gross Income</t>
  </si>
  <si>
    <t xml:space="preserve">Steer calves </t>
  </si>
  <si>
    <t xml:space="preserve">Heifer calves </t>
  </si>
  <si>
    <t xml:space="preserve">Cull cows </t>
  </si>
  <si>
    <t>Ag Decision Maker -- Iowa State University Extension and Outreach</t>
  </si>
  <si>
    <r>
      <t xml:space="preserve">For more information see Information File B1-21 </t>
    </r>
    <r>
      <rPr>
        <u/>
        <sz val="10"/>
        <color indexed="45"/>
        <rFont val="Arial"/>
        <family val="2"/>
      </rPr>
      <t>Livestock Enterprise Budgets</t>
    </r>
    <r>
      <rPr>
        <sz val="10"/>
        <rFont val="Arial"/>
        <family val="2"/>
      </rPr>
      <t>.</t>
    </r>
  </si>
  <si>
    <t>Hay and Pasture Calves Sold</t>
  </si>
  <si>
    <t xml:space="preserve">Number of steer calves sold = .5 X (calf weaning rate) X (1 - calf death loss rate)  </t>
  </si>
  <si>
    <t>Number of cull cows sold = cow replacement rate X (1- cow death loss rate)</t>
  </si>
  <si>
    <t>Number of heifer calves sold = .5 X calf weaning rate X (1- calf death loss rate)  - cow replacement rate X (1 - cow death loss rate)</t>
  </si>
  <si>
    <t>Note: Leave modified distiller grain line blank for calves sold.</t>
  </si>
  <si>
    <t xml:space="preserve">Note: Interest on variable costs = variable costs X interest rate X  total production period (months) / 12 months  </t>
  </si>
  <si>
    <t>Contact: Tim Christensen</t>
  </si>
  <si>
    <t>This institution is an equal opportunity provider.</t>
  </si>
  <si>
    <r>
      <t>For the full non-discrimination statement or accommodation inquiries, go to </t>
    </r>
    <r>
      <rPr>
        <u/>
        <sz val="10"/>
        <color indexed="12"/>
        <rFont val="Arial Narrow"/>
        <family val="2"/>
      </rPr>
      <t>https://www.extension.iastate.edu/diversity/ext.</t>
    </r>
  </si>
  <si>
    <t>per bushel</t>
  </si>
  <si>
    <t>bushels</t>
  </si>
  <si>
    <t>per hour</t>
  </si>
  <si>
    <t xml:space="preserve">Pasture fertilizer, miscellaneous costs  </t>
  </si>
  <si>
    <t>per pound</t>
  </si>
  <si>
    <t>pounds</t>
  </si>
  <si>
    <t>annually</t>
  </si>
  <si>
    <t>Breakeven selling price for variable costs = (total variable costs - cull cow income) / (number steer calves sold X steer calf selling weight (lbs/head) + (number heifer calves sold X heifer selling weight (lbs/head))</t>
  </si>
  <si>
    <t>Breakeven selling price for total costs = (total  costs - cull cow income) / (number steer calves sold X steer calf selling weight (lbs/head) + (number heifer calves sold X heifer selling weight (lbs/head))</t>
  </si>
  <si>
    <t xml:space="preserve">Supplement and minerals  </t>
  </si>
  <si>
    <t>Marketing and miscellaneous</t>
  </si>
  <si>
    <t>Machinery, equipment, fuel and repairs</t>
  </si>
  <si>
    <t>Version 1.5_72022</t>
  </si>
  <si>
    <t>Version 1.6_32024</t>
  </si>
  <si>
    <t xml:space="preserve">Number of steer calves sold = .5 × (calf weaning rate) × (1 - calf death loss rate)  </t>
  </si>
  <si>
    <t>Number of cull cows sold = cow replacement rate × (1- cow death loss rate)</t>
  </si>
  <si>
    <t xml:space="preserve">Note: Interest on variable costs = variable costs × interest rate ×  total production period (months) / 12 months  </t>
  </si>
  <si>
    <t>Number of heifer calves sold = .5 × calf weaning rate × (1- calf death loss rate) - cow replacement rate × (1 - cow death loss rate)</t>
  </si>
  <si>
    <t>Breakeven selling price for variable costs = (total variable costs - cull cow income) / (number steer calves sold × steer calf selling weight (lbs/head) + (number heifer calves sold × heifer selling weight (lbs/head))</t>
  </si>
  <si>
    <t>Breakeven selling price for total costs = (total costs - cull cow income) / (number steer calves sold × steer calf selling weight (lbs/head) + (number heifer calves sold × heifer selling weight (lbs/head))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</si>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</sst>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General_)"/>
    <numFmt numFmtId="166" formatCode="0.00_)"/>
  </numFmts>
  <fonts count="1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45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Univers (E1)"/>
    </font>
    <font>
      <sz val="10"/>
      <name val="Courier"/>
    </font>
    <font>
      <b/>
      <sz val="14"/>
      <color indexed="9"/>
      <name val="Arial"/>
      <family val="2"/>
    </font>
    <font>
      <sz val="6"/>
      <color indexed="63"/>
      <name val="Arial"/>
      <family val="2"/>
    </font>
    <font>
      <u/>
      <sz val="10"/>
      <color rgb="FFC00000"/>
      <name val="Arial"/>
      <family val="2"/>
    </font>
    <font>
      <b/>
      <sz val="11"/>
      <color theme="1" tint="0.249977111117893"/>
      <name val="Arial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12" fillId="0" borderId="0"/>
    <xf numFmtId="165" fontId="1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2" fontId="3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1" applyFont="1" applyAlignment="1" applyProtection="1">
      <alignment horizontal="left"/>
    </xf>
    <xf numFmtId="0" fontId="3" fillId="2" borderId="1" xfId="0" applyFont="1" applyFill="1" applyBorder="1" applyAlignment="1" applyProtection="1">
      <alignment shrinkToFit="1"/>
      <protection locked="0"/>
    </xf>
    <xf numFmtId="164" fontId="3" fillId="2" borderId="1" xfId="0" applyNumberFormat="1" applyFont="1" applyFill="1" applyBorder="1" applyAlignment="1" applyProtection="1">
      <alignment shrinkToFit="1"/>
      <protection locked="0"/>
    </xf>
    <xf numFmtId="1" fontId="3" fillId="2" borderId="1" xfId="0" applyNumberFormat="1" applyFont="1" applyFill="1" applyBorder="1" applyAlignment="1" applyProtection="1">
      <alignment shrinkToFit="1"/>
      <protection locked="0"/>
    </xf>
    <xf numFmtId="2" fontId="3" fillId="0" borderId="0" xfId="0" applyNumberFormat="1" applyFont="1" applyAlignment="1">
      <alignment shrinkToFit="1"/>
    </xf>
    <xf numFmtId="0" fontId="3" fillId="0" borderId="0" xfId="0" applyFont="1" applyAlignment="1">
      <alignment horizontal="right"/>
    </xf>
    <xf numFmtId="165" fontId="4" fillId="0" borderId="0" xfId="3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5" fontId="3" fillId="0" borderId="0" xfId="3" applyFont="1"/>
    <xf numFmtId="165" fontId="3" fillId="0" borderId="0" xfId="3" applyFont="1" applyAlignment="1">
      <alignment horizontal="right"/>
    </xf>
    <xf numFmtId="165" fontId="3" fillId="0" borderId="0" xfId="3" applyFont="1" applyAlignment="1">
      <alignment horizontal="left"/>
    </xf>
    <xf numFmtId="165" fontId="12" fillId="0" borderId="0" xfId="2"/>
    <xf numFmtId="164" fontId="3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 applyProtection="1">
      <alignment shrinkToFit="1"/>
      <protection locked="0"/>
    </xf>
    <xf numFmtId="9" fontId="3" fillId="2" borderId="1" xfId="4" applyFont="1" applyFill="1" applyBorder="1" applyAlignment="1" applyProtection="1">
      <alignment shrinkToFit="1"/>
      <protection locked="0"/>
    </xf>
    <xf numFmtId="7" fontId="3" fillId="0" borderId="0" xfId="0" applyNumberFormat="1" applyFont="1" applyAlignment="1">
      <alignment shrinkToFit="1"/>
    </xf>
    <xf numFmtId="7" fontId="3" fillId="2" borderId="1" xfId="0" applyNumberFormat="1" applyFont="1" applyFill="1" applyBorder="1" applyAlignment="1" applyProtection="1">
      <alignment shrinkToFit="1"/>
      <protection locked="0"/>
    </xf>
    <xf numFmtId="7" fontId="6" fillId="0" borderId="2" xfId="0" applyNumberFormat="1" applyFont="1" applyBorder="1" applyAlignment="1">
      <alignment shrinkToFit="1"/>
    </xf>
    <xf numFmtId="7" fontId="3" fillId="0" borderId="0" xfId="0" applyNumberFormat="1" applyFont="1"/>
    <xf numFmtId="7" fontId="0" fillId="0" borderId="0" xfId="0" applyNumberFormat="1"/>
    <xf numFmtId="7" fontId="12" fillId="0" borderId="0" xfId="2" applyNumberFormat="1"/>
    <xf numFmtId="7" fontId="4" fillId="0" borderId="0" xfId="0" applyNumberFormat="1" applyFont="1" applyAlignment="1">
      <alignment horizontal="right"/>
    </xf>
    <xf numFmtId="7" fontId="4" fillId="0" borderId="0" xfId="0" applyNumberFormat="1" applyFont="1" applyAlignment="1">
      <alignment horizontal="center"/>
    </xf>
    <xf numFmtId="7" fontId="3" fillId="0" borderId="3" xfId="0" applyNumberFormat="1" applyFont="1" applyBorder="1"/>
    <xf numFmtId="7" fontId="3" fillId="0" borderId="0" xfId="0" applyNumberFormat="1" applyFont="1" applyAlignment="1">
      <alignment horizontal="right" shrinkToFit="1"/>
    </xf>
    <xf numFmtId="39" fontId="3" fillId="2" borderId="1" xfId="0" applyNumberFormat="1" applyFont="1" applyFill="1" applyBorder="1" applyAlignment="1" applyProtection="1">
      <alignment shrinkToFit="1"/>
      <protection locked="0"/>
    </xf>
    <xf numFmtId="39" fontId="3" fillId="0" borderId="0" xfId="0" applyNumberFormat="1" applyFont="1" applyAlignment="1">
      <alignment shrinkToFit="1"/>
    </xf>
    <xf numFmtId="39" fontId="6" fillId="0" borderId="0" xfId="0" applyNumberFormat="1" applyFont="1" applyAlignment="1">
      <alignment shrinkToFit="1"/>
    </xf>
    <xf numFmtId="39" fontId="6" fillId="2" borderId="1" xfId="0" applyNumberFormat="1" applyFont="1" applyFill="1" applyBorder="1" applyAlignment="1" applyProtection="1">
      <alignment shrinkToFit="1"/>
      <protection locked="0"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1" applyAlignment="1" applyProtection="1"/>
    <xf numFmtId="0" fontId="7" fillId="0" borderId="0" xfId="1" applyFont="1" applyAlignment="1" applyProtection="1">
      <alignment horizontal="left"/>
    </xf>
    <xf numFmtId="0" fontId="14" fillId="0" borderId="0" xfId="0" applyFont="1" applyAlignment="1">
      <alignment wrapText="1"/>
    </xf>
    <xf numFmtId="0" fontId="10" fillId="0" borderId="0" xfId="0" applyFont="1"/>
    <xf numFmtId="166" fontId="5" fillId="0" borderId="0" xfId="2" applyNumberFormat="1" applyFont="1" applyAlignment="1">
      <alignment vertical="top"/>
    </xf>
    <xf numFmtId="0" fontId="9" fillId="3" borderId="6" xfId="0" applyFont="1" applyFill="1" applyBorder="1"/>
    <xf numFmtId="0" fontId="9" fillId="3" borderId="7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5" fillId="0" borderId="4" xfId="0" applyFont="1" applyBorder="1"/>
    <xf numFmtId="0" fontId="3" fillId="0" borderId="0" xfId="1" applyFont="1" applyAlignment="1" applyProtection="1">
      <alignment horizontal="left" indent="1"/>
    </xf>
    <xf numFmtId="0" fontId="9" fillId="3" borderId="5" xfId="0" applyFont="1" applyFill="1" applyBorder="1" applyAlignment="1">
      <alignment horizontal="left" indent="1"/>
    </xf>
    <xf numFmtId="0" fontId="4" fillId="2" borderId="5" xfId="0" applyFont="1" applyFill="1" applyBorder="1" applyAlignment="1" applyProtection="1">
      <alignment horizontal="left" indent="1"/>
      <protection locked="0"/>
    </xf>
    <xf numFmtId="165" fontId="3" fillId="0" borderId="0" xfId="3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3" fillId="2" borderId="1" xfId="0" applyFont="1" applyFill="1" applyBorder="1" applyAlignment="1" applyProtection="1">
      <alignment horizontal="left" indent="2"/>
      <protection locked="0"/>
    </xf>
    <xf numFmtId="0" fontId="0" fillId="0" borderId="0" xfId="0" applyAlignment="1">
      <alignment horizontal="left" indent="2"/>
    </xf>
    <xf numFmtId="49" fontId="3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5" fillId="0" borderId="0" xfId="1" applyFont="1" applyAlignment="1" applyProtection="1">
      <alignment horizontal="left" indent="1"/>
    </xf>
    <xf numFmtId="0" fontId="1" fillId="0" borderId="0" xfId="1" applyFont="1" applyAlignment="1" applyProtection="1">
      <alignment horizontal="left" indent="1"/>
    </xf>
    <xf numFmtId="14" fontId="1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17" fillId="0" borderId="0" xfId="1" applyFont="1" applyAlignment="1" applyProtection="1">
      <alignment horizontal="left" indent="1"/>
    </xf>
    <xf numFmtId="0" fontId="1" fillId="2" borderId="1" xfId="0" applyFont="1" applyFill="1" applyBorder="1" applyAlignment="1" applyProtection="1">
      <alignment horizontal="left" indent="2"/>
      <protection locked="0"/>
    </xf>
    <xf numFmtId="0" fontId="16" fillId="0" borderId="0" xfId="1" applyFont="1" applyBorder="1" applyAlignment="1" applyProtection="1">
      <alignment horizontal="left" indent="1"/>
    </xf>
    <xf numFmtId="0" fontId="16" fillId="0" borderId="0" xfId="1" applyFont="1" applyBorder="1" applyAlignment="1" applyProtection="1"/>
    <xf numFmtId="0" fontId="13" fillId="4" borderId="8" xfId="0" applyFont="1" applyFill="1" applyBorder="1" applyAlignment="1">
      <alignment horizontal="left" indent="1"/>
    </xf>
    <xf numFmtId="0" fontId="13" fillId="4" borderId="8" xfId="0" applyFont="1" applyFill="1" applyBorder="1"/>
    <xf numFmtId="0" fontId="1" fillId="0" borderId="0" xfId="0" applyFont="1" applyAlignment="1" applyProtection="1">
      <alignment horizontal="left" indent="1"/>
      <protection locked="0"/>
    </xf>
  </cellXfs>
  <cellStyles count="5">
    <cellStyle name="Hyperlink" xfId="1" builtinId="8"/>
    <cellStyle name="Normal" xfId="0" builtinId="0"/>
    <cellStyle name="Normal_2007 Livestock Budgets ann" xfId="2" xr:uid="{00000000-0005-0000-0000-000002000000}"/>
    <cellStyle name="Normal_A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57</xdr:row>
      <xdr:rowOff>53340</xdr:rowOff>
    </xdr:from>
    <xdr:to>
      <xdr:col>12</xdr:col>
      <xdr:colOff>58587</xdr:colOff>
      <xdr:row>60</xdr:row>
      <xdr:rowOff>11627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468" y="9507891"/>
          <a:ext cx="2486168" cy="4499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57</xdr:row>
      <xdr:rowOff>53340</xdr:rowOff>
    </xdr:from>
    <xdr:to>
      <xdr:col>12</xdr:col>
      <xdr:colOff>58587</xdr:colOff>
      <xdr:row>60</xdr:row>
      <xdr:rowOff>11627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468" y="9507891"/>
          <a:ext cx="2486168" cy="4499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57</xdr:row>
      <xdr:rowOff>53340</xdr:rowOff>
    </xdr:from>
    <xdr:to>
      <xdr:col>12</xdr:col>
      <xdr:colOff>58587</xdr:colOff>
      <xdr:row>60</xdr:row>
      <xdr:rowOff>11627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468" y="9507891"/>
          <a:ext cx="2486168" cy="449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4"/>
  <sheetViews>
    <sheetView showGridLines="0" tabSelected="1" zoomScaleNormal="100" workbookViewId="0"/>
  </sheetViews>
  <sheetFormatPr defaultRowHeight="12.75"/>
  <cols>
    <col min="1" max="1" width="37" style="20" customWidth="1"/>
    <col min="2" max="2" width="1.7109375" customWidth="1"/>
    <col min="3" max="3" width="8.7109375" customWidth="1"/>
    <col min="4" max="4" width="10.28515625" bestFit="1" customWidth="1"/>
    <col min="5" max="5" width="2.7109375" customWidth="1"/>
    <col min="6" max="6" width="8.7109375" customWidth="1"/>
    <col min="7" max="7" width="7.140625" customWidth="1"/>
    <col min="8" max="8" width="2.7109375" customWidth="1"/>
    <col min="9" max="9" width="5.85546875" customWidth="1"/>
    <col min="10" max="10" width="6.140625" bestFit="1" customWidth="1"/>
    <col min="11" max="11" width="2.7109375" customWidth="1"/>
    <col min="12" max="12" width="10.5703125" style="32" customWidth="1"/>
  </cols>
  <sheetData>
    <row r="1" spans="1:14" s="73" customFormat="1" ht="33.75" customHeight="1" thickBot="1">
      <c r="A1" s="72" t="s">
        <v>15</v>
      </c>
    </row>
    <row r="2" spans="1:14" s="2" customFormat="1" ht="15.75" thickTop="1">
      <c r="A2" s="70" t="s">
        <v>52</v>
      </c>
      <c r="B2" s="71"/>
      <c r="C2" s="71"/>
      <c r="D2" s="71"/>
      <c r="E2" s="71"/>
      <c r="F2" s="71"/>
      <c r="G2" s="71"/>
      <c r="L2" s="31"/>
    </row>
    <row r="3" spans="1:14" s="2" customFormat="1" ht="12.75" customHeight="1">
      <c r="A3" s="5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>
      <c r="A4" s="55" t="s">
        <v>21</v>
      </c>
      <c r="B4" s="49"/>
      <c r="C4" s="50"/>
      <c r="D4" s="17"/>
      <c r="E4" s="17"/>
      <c r="F4" s="17"/>
    </row>
    <row r="5" spans="1:14" ht="15.75">
      <c r="A5" s="19"/>
      <c r="B5" s="2"/>
      <c r="C5" s="2"/>
      <c r="D5" s="3"/>
      <c r="G5" s="1"/>
      <c r="H5" s="3"/>
      <c r="I5" s="2"/>
      <c r="J5" s="2"/>
      <c r="K5" s="2"/>
      <c r="L5" s="31"/>
      <c r="M5" s="2"/>
      <c r="N5" s="2"/>
    </row>
    <row r="6" spans="1:14" s="2" customFormat="1">
      <c r="A6" s="56" t="s">
        <v>54</v>
      </c>
      <c r="B6" s="51"/>
      <c r="C6" s="51"/>
      <c r="D6" s="52"/>
      <c r="E6" s="3"/>
      <c r="L6" s="31"/>
    </row>
    <row r="7" spans="1:14" s="24" customFormat="1" ht="12.95" customHeight="1">
      <c r="A7" s="57"/>
      <c r="B7" s="21"/>
      <c r="C7" s="22"/>
      <c r="D7" s="23"/>
      <c r="E7" s="23"/>
      <c r="F7" s="21"/>
      <c r="G7" s="21"/>
      <c r="H7" s="21"/>
      <c r="I7" s="21"/>
      <c r="J7" s="21"/>
      <c r="K7" s="21"/>
      <c r="L7" s="33"/>
    </row>
    <row r="8" spans="1:14">
      <c r="A8" s="18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34"/>
      <c r="M8" s="2"/>
      <c r="N8" s="2"/>
    </row>
    <row r="9" spans="1:14">
      <c r="A9" s="19" t="s">
        <v>16</v>
      </c>
      <c r="B9" s="2"/>
      <c r="C9" s="27">
        <v>0.92</v>
      </c>
      <c r="D9" s="2"/>
      <c r="E9" s="2"/>
      <c r="G9" s="2"/>
      <c r="M9" s="2"/>
      <c r="N9" s="2"/>
    </row>
    <row r="10" spans="1:14">
      <c r="A10" s="19" t="s">
        <v>20</v>
      </c>
      <c r="B10" s="2"/>
      <c r="C10" s="27">
        <v>0</v>
      </c>
      <c r="D10" s="2"/>
      <c r="E10" s="2"/>
      <c r="H10" s="2"/>
      <c r="I10" s="2"/>
      <c r="J10" s="2"/>
      <c r="K10" s="2"/>
      <c r="L10" s="34"/>
      <c r="M10" s="2"/>
      <c r="N10" s="2"/>
    </row>
    <row r="11" spans="1:14">
      <c r="A11" s="19" t="s">
        <v>17</v>
      </c>
      <c r="B11" s="2"/>
      <c r="C11" s="27">
        <v>0.02</v>
      </c>
      <c r="D11" s="2"/>
      <c r="H11" s="2"/>
      <c r="I11" s="2"/>
      <c r="J11" s="2"/>
      <c r="K11" s="2"/>
      <c r="L11" s="34"/>
      <c r="M11" s="2"/>
      <c r="N11" s="2"/>
    </row>
    <row r="12" spans="1:14">
      <c r="A12" s="19" t="s">
        <v>18</v>
      </c>
      <c r="B12" s="2"/>
      <c r="C12" s="27">
        <v>0.2</v>
      </c>
      <c r="D12" s="2"/>
      <c r="E12" s="2"/>
      <c r="H12" s="2"/>
      <c r="I12" s="2"/>
      <c r="J12" s="2"/>
      <c r="K12" s="2"/>
      <c r="L12" s="34"/>
      <c r="M12" s="2"/>
      <c r="N12" s="2"/>
    </row>
    <row r="13" spans="1:14">
      <c r="A13" s="19"/>
      <c r="B13" s="2"/>
      <c r="C13" s="2"/>
      <c r="D13" s="2"/>
      <c r="E13" s="2"/>
      <c r="F13" s="2"/>
      <c r="G13" s="2"/>
      <c r="H13" s="2"/>
      <c r="I13" s="2"/>
      <c r="J13" s="2"/>
      <c r="K13" s="2"/>
      <c r="M13" s="2"/>
      <c r="N13" s="2"/>
    </row>
    <row r="14" spans="1:14">
      <c r="A14" s="18" t="s">
        <v>0</v>
      </c>
      <c r="B14" s="3"/>
      <c r="C14" s="16" t="s">
        <v>24</v>
      </c>
      <c r="D14" s="16" t="s">
        <v>25</v>
      </c>
      <c r="E14" s="16"/>
      <c r="F14" s="16" t="s">
        <v>26</v>
      </c>
      <c r="G14" s="16" t="s">
        <v>25</v>
      </c>
      <c r="H14" s="2"/>
      <c r="I14" s="2"/>
      <c r="J14" s="2"/>
      <c r="K14" s="2"/>
      <c r="L14" s="35" t="s">
        <v>4</v>
      </c>
      <c r="M14" s="2"/>
      <c r="N14" s="2"/>
    </row>
    <row r="15" spans="1:14">
      <c r="A15" s="58" t="s">
        <v>50</v>
      </c>
      <c r="B15" s="2"/>
      <c r="C15" s="12">
        <v>0</v>
      </c>
      <c r="D15" s="5" t="s">
        <v>67</v>
      </c>
      <c r="E15" s="15" t="s">
        <v>83</v>
      </c>
      <c r="F15" s="11">
        <v>500</v>
      </c>
      <c r="G15" s="5" t="s">
        <v>68</v>
      </c>
      <c r="H15" s="15" t="s">
        <v>83</v>
      </c>
      <c r="I15" s="14">
        <f>(0.5*(C9)*(1-C10)-(C12)/(1-C11))</f>
        <v>0.25591836734693879</v>
      </c>
      <c r="J15" s="5" t="s">
        <v>12</v>
      </c>
      <c r="K15" s="6" t="s">
        <v>5</v>
      </c>
      <c r="L15" s="28">
        <f>F15*C15*I15</f>
        <v>0</v>
      </c>
      <c r="M15" s="2"/>
      <c r="N15" s="43" t="s">
        <v>80</v>
      </c>
    </row>
    <row r="16" spans="1:14">
      <c r="A16" s="58" t="s">
        <v>49</v>
      </c>
      <c r="B16" s="2"/>
      <c r="C16" s="12">
        <v>0</v>
      </c>
      <c r="D16" s="5" t="s">
        <v>67</v>
      </c>
      <c r="E16" s="15" t="s">
        <v>83</v>
      </c>
      <c r="F16" s="11">
        <v>550</v>
      </c>
      <c r="G16" s="5" t="s">
        <v>68</v>
      </c>
      <c r="H16" s="15" t="s">
        <v>83</v>
      </c>
      <c r="I16" s="14">
        <f>C9*(1-C10)*0.5</f>
        <v>0.46</v>
      </c>
      <c r="J16" s="5" t="s">
        <v>12</v>
      </c>
      <c r="K16" s="2" t="s">
        <v>19</v>
      </c>
      <c r="L16" s="39">
        <f>F16*C16*I16</f>
        <v>0</v>
      </c>
      <c r="M16" s="2"/>
      <c r="N16" s="43" t="s">
        <v>77</v>
      </c>
    </row>
    <row r="17" spans="1:14">
      <c r="A17" s="58" t="s">
        <v>51</v>
      </c>
      <c r="B17" s="2"/>
      <c r="C17" s="12">
        <v>0.38335000000000002</v>
      </c>
      <c r="D17" s="5" t="s">
        <v>67</v>
      </c>
      <c r="E17" s="15" t="s">
        <v>83</v>
      </c>
      <c r="F17" s="11">
        <v>1350</v>
      </c>
      <c r="G17" s="5" t="s">
        <v>68</v>
      </c>
      <c r="H17" s="15" t="s">
        <v>83</v>
      </c>
      <c r="I17" s="14">
        <f>(C12-C11)</f>
        <v>0.18000000000000002</v>
      </c>
      <c r="J17" s="5" t="s">
        <v>12</v>
      </c>
      <c r="K17" s="6" t="s">
        <v>5</v>
      </c>
      <c r="L17" s="40">
        <f>F17*C17*I17</f>
        <v>93.154050000000012</v>
      </c>
      <c r="M17" s="2"/>
      <c r="N17" s="43" t="s">
        <v>78</v>
      </c>
    </row>
    <row r="18" spans="1:14">
      <c r="A18" s="59" t="s">
        <v>48</v>
      </c>
      <c r="B18" s="3"/>
      <c r="C18" s="2"/>
      <c r="D18" s="5"/>
      <c r="E18" s="15"/>
      <c r="F18" s="4"/>
      <c r="G18" s="5"/>
      <c r="H18" s="6"/>
      <c r="I18" s="7"/>
      <c r="J18" s="5"/>
      <c r="K18" s="6"/>
      <c r="L18" s="28">
        <f>SUM(L15:L17)</f>
        <v>93.154050000000012</v>
      </c>
      <c r="M18" s="2"/>
      <c r="N18" s="2"/>
    </row>
    <row r="19" spans="1:14">
      <c r="A19" s="19"/>
      <c r="B19" s="2"/>
      <c r="C19" s="2"/>
      <c r="D19" s="5"/>
      <c r="E19" s="15"/>
      <c r="F19" s="4"/>
      <c r="G19" s="5"/>
      <c r="H19" s="6"/>
      <c r="I19" s="2"/>
      <c r="J19" s="5"/>
      <c r="K19" s="6"/>
      <c r="L19" s="31"/>
      <c r="M19" s="2"/>
      <c r="N19" s="2"/>
    </row>
    <row r="20" spans="1:14">
      <c r="A20" s="18" t="s">
        <v>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31" t="s">
        <v>3</v>
      </c>
      <c r="M20" s="2"/>
      <c r="N20" s="2"/>
    </row>
    <row r="21" spans="1:14">
      <c r="A21" s="59" t="s">
        <v>37</v>
      </c>
      <c r="B21" s="3"/>
      <c r="C21" s="16" t="s">
        <v>24</v>
      </c>
      <c r="D21" s="16" t="s">
        <v>25</v>
      </c>
      <c r="E21" s="16"/>
      <c r="F21" s="16" t="s">
        <v>26</v>
      </c>
      <c r="G21" s="16" t="s">
        <v>25</v>
      </c>
      <c r="H21" s="2"/>
      <c r="I21" s="2"/>
      <c r="J21" s="5"/>
      <c r="K21" s="5"/>
      <c r="L21" s="31"/>
      <c r="M21" s="2"/>
      <c r="N21" s="2"/>
    </row>
    <row r="22" spans="1:14">
      <c r="A22" s="60" t="s">
        <v>28</v>
      </c>
      <c r="B22" s="3"/>
      <c r="C22" s="12">
        <v>62</v>
      </c>
      <c r="D22" s="5" t="s">
        <v>8</v>
      </c>
      <c r="E22" s="15" t="s">
        <v>83</v>
      </c>
      <c r="F22" s="11">
        <v>2.5</v>
      </c>
      <c r="G22" s="5" t="s">
        <v>9</v>
      </c>
      <c r="K22" s="6" t="s">
        <v>5</v>
      </c>
      <c r="L22" s="28">
        <f t="shared" ref="L22:L29" si="0">C22*F22</f>
        <v>155</v>
      </c>
      <c r="M22" s="2"/>
      <c r="N22" s="2"/>
    </row>
    <row r="23" spans="1:14">
      <c r="A23" s="69" t="s">
        <v>66</v>
      </c>
      <c r="B23" s="3"/>
      <c r="C23" s="12">
        <v>20</v>
      </c>
      <c r="D23" s="5" t="s">
        <v>8</v>
      </c>
      <c r="E23" s="15" t="s">
        <v>83</v>
      </c>
      <c r="F23" s="11">
        <v>2.5</v>
      </c>
      <c r="G23" s="5" t="s">
        <v>9</v>
      </c>
      <c r="K23" s="6" t="s">
        <v>5</v>
      </c>
      <c r="L23" s="39">
        <f t="shared" si="0"/>
        <v>50</v>
      </c>
      <c r="M23" s="2"/>
      <c r="N23" s="2"/>
    </row>
    <row r="24" spans="1:14">
      <c r="A24" s="60" t="s">
        <v>29</v>
      </c>
      <c r="B24" s="2"/>
      <c r="C24" s="12">
        <v>4.8</v>
      </c>
      <c r="D24" s="5" t="s">
        <v>63</v>
      </c>
      <c r="E24" s="15" t="s">
        <v>83</v>
      </c>
      <c r="F24" s="11">
        <v>4</v>
      </c>
      <c r="G24" s="5" t="s">
        <v>64</v>
      </c>
      <c r="K24" s="6" t="s">
        <v>5</v>
      </c>
      <c r="L24" s="39">
        <f t="shared" si="0"/>
        <v>19.2</v>
      </c>
      <c r="M24" s="2"/>
      <c r="N24" s="2"/>
    </row>
    <row r="25" spans="1:14">
      <c r="A25" s="60" t="s">
        <v>38</v>
      </c>
      <c r="B25" s="2"/>
      <c r="C25" s="12">
        <v>110</v>
      </c>
      <c r="D25" s="5" t="s">
        <v>10</v>
      </c>
      <c r="E25" s="15" t="s">
        <v>83</v>
      </c>
      <c r="F25" s="11">
        <v>0</v>
      </c>
      <c r="G25" s="5" t="s">
        <v>11</v>
      </c>
      <c r="K25" s="6" t="s">
        <v>5</v>
      </c>
      <c r="L25" s="39">
        <f t="shared" si="0"/>
        <v>0</v>
      </c>
      <c r="M25" s="2"/>
      <c r="N25" s="5" t="s">
        <v>58</v>
      </c>
    </row>
    <row r="26" spans="1:14">
      <c r="A26" s="60" t="s">
        <v>39</v>
      </c>
      <c r="B26" s="2"/>
      <c r="C26" s="12">
        <v>0.09</v>
      </c>
      <c r="D26" s="5" t="s">
        <v>67</v>
      </c>
      <c r="E26" s="15" t="s">
        <v>83</v>
      </c>
      <c r="F26" s="11">
        <v>60</v>
      </c>
      <c r="G26" s="5" t="s">
        <v>68</v>
      </c>
      <c r="K26" s="6" t="s">
        <v>5</v>
      </c>
      <c r="L26" s="39">
        <f t="shared" si="0"/>
        <v>5.3999999999999995</v>
      </c>
      <c r="M26" s="2"/>
      <c r="N26" s="2"/>
    </row>
    <row r="27" spans="1:14">
      <c r="A27" s="69" t="s">
        <v>72</v>
      </c>
      <c r="B27" s="2"/>
      <c r="C27" s="12">
        <v>0.23</v>
      </c>
      <c r="D27" s="5" t="s">
        <v>67</v>
      </c>
      <c r="E27" s="15" t="s">
        <v>83</v>
      </c>
      <c r="F27" s="11">
        <v>0</v>
      </c>
      <c r="G27" s="5" t="s">
        <v>68</v>
      </c>
      <c r="K27" s="6" t="s">
        <v>5</v>
      </c>
      <c r="L27" s="39">
        <f t="shared" si="0"/>
        <v>0</v>
      </c>
      <c r="M27" s="2"/>
      <c r="N27" s="2"/>
    </row>
    <row r="28" spans="1:14">
      <c r="A28" s="60" t="s">
        <v>30</v>
      </c>
      <c r="B28" s="2"/>
      <c r="C28" s="12">
        <v>151</v>
      </c>
      <c r="D28" s="5" t="s">
        <v>10</v>
      </c>
      <c r="E28" s="15" t="s">
        <v>83</v>
      </c>
      <c r="F28" s="11">
        <v>2.1</v>
      </c>
      <c r="G28" s="5" t="s">
        <v>11</v>
      </c>
      <c r="K28" s="6" t="s">
        <v>5</v>
      </c>
      <c r="L28" s="39">
        <f t="shared" si="0"/>
        <v>317.10000000000002</v>
      </c>
      <c r="M28" s="2"/>
      <c r="N28" s="2"/>
    </row>
    <row r="29" spans="1:14">
      <c r="A29" s="60" t="s">
        <v>31</v>
      </c>
      <c r="B29" s="2"/>
      <c r="C29" s="12">
        <v>3</v>
      </c>
      <c r="D29" s="5" t="s">
        <v>8</v>
      </c>
      <c r="E29" s="15" t="s">
        <v>83</v>
      </c>
      <c r="F29" s="11">
        <v>4</v>
      </c>
      <c r="G29" s="5" t="s">
        <v>9</v>
      </c>
      <c r="K29" s="6" t="s">
        <v>5</v>
      </c>
      <c r="L29" s="39">
        <f t="shared" si="0"/>
        <v>12</v>
      </c>
      <c r="M29" s="2"/>
      <c r="N29" s="2"/>
    </row>
    <row r="30" spans="1:14">
      <c r="A30" s="60" t="s">
        <v>33</v>
      </c>
      <c r="B30" s="2"/>
      <c r="C30" s="25"/>
      <c r="D30" s="5"/>
      <c r="E30" s="15"/>
      <c r="F30" s="26"/>
      <c r="G30" s="5"/>
      <c r="K30" s="6"/>
      <c r="L30" s="41">
        <v>0</v>
      </c>
      <c r="M30" s="2"/>
      <c r="N30" s="2"/>
    </row>
    <row r="31" spans="1:14">
      <c r="A31" s="59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8">
        <f>SUM(L22:L30)</f>
        <v>558.70000000000005</v>
      </c>
      <c r="M31" s="2"/>
      <c r="N31" s="2"/>
    </row>
    <row r="32" spans="1:14">
      <c r="A32" s="61"/>
      <c r="C32" s="2"/>
      <c r="D32" s="2"/>
      <c r="E32" s="2"/>
      <c r="F32" s="2"/>
      <c r="G32" s="2"/>
      <c r="H32" s="2"/>
      <c r="I32" s="2"/>
      <c r="J32" s="2"/>
      <c r="K32" s="2"/>
      <c r="L32" s="31"/>
      <c r="M32" s="2"/>
      <c r="N32" s="2"/>
    </row>
    <row r="33" spans="1:14">
      <c r="A33" s="60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9">
        <v>25</v>
      </c>
      <c r="M33" s="2"/>
      <c r="N33" s="2"/>
    </row>
    <row r="34" spans="1:14">
      <c r="A34" s="69" t="s">
        <v>74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8">
        <v>15</v>
      </c>
      <c r="M34" s="2"/>
      <c r="N34" s="2"/>
    </row>
    <row r="35" spans="1:14">
      <c r="A35" s="69" t="s">
        <v>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8">
        <v>20</v>
      </c>
      <c r="M35" s="2"/>
      <c r="N35" s="2"/>
    </row>
    <row r="36" spans="1:14">
      <c r="A36" s="60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8">
        <v>0</v>
      </c>
      <c r="M36" s="2"/>
      <c r="N36" s="2"/>
    </row>
    <row r="37" spans="1:14">
      <c r="A37" s="58" t="s">
        <v>44</v>
      </c>
      <c r="B37" s="2"/>
      <c r="C37" s="27">
        <v>0.08</v>
      </c>
      <c r="D37" s="5" t="s">
        <v>69</v>
      </c>
      <c r="E37" s="15" t="s">
        <v>83</v>
      </c>
      <c r="F37" s="13">
        <v>6</v>
      </c>
      <c r="G37" s="53" t="s">
        <v>43</v>
      </c>
      <c r="H37" s="5"/>
      <c r="K37" s="6" t="s">
        <v>5</v>
      </c>
      <c r="L37" s="39">
        <f>((L31+L33+L34+L35+L36)*C37*F37)/12</f>
        <v>24.748000000000001</v>
      </c>
      <c r="M37" s="2"/>
      <c r="N37" s="48" t="s">
        <v>79</v>
      </c>
    </row>
    <row r="38" spans="1:14">
      <c r="A38" s="58" t="s">
        <v>34</v>
      </c>
      <c r="B38" s="2"/>
      <c r="C38" s="12">
        <v>15.2</v>
      </c>
      <c r="D38" s="5" t="s">
        <v>65</v>
      </c>
      <c r="E38" s="15" t="s">
        <v>83</v>
      </c>
      <c r="F38" s="11">
        <v>8</v>
      </c>
      <c r="G38" s="5" t="s">
        <v>6</v>
      </c>
      <c r="K38" s="6" t="s">
        <v>5</v>
      </c>
      <c r="L38" s="39">
        <f>C38*F38</f>
        <v>121.6</v>
      </c>
      <c r="M38" s="2"/>
      <c r="N38" s="2"/>
    </row>
    <row r="39" spans="1:14" ht="3.2" customHeight="1">
      <c r="A39" s="58"/>
      <c r="B39" s="2"/>
      <c r="C39" s="25"/>
      <c r="D39" s="5"/>
      <c r="E39" s="15"/>
      <c r="F39" s="26"/>
      <c r="G39" s="5"/>
      <c r="K39" s="6"/>
      <c r="L39" s="30"/>
      <c r="M39" s="2"/>
      <c r="N39" s="2"/>
    </row>
    <row r="40" spans="1:14">
      <c r="A40" s="59" t="s">
        <v>35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8">
        <f>L31+L33+L34+L35+L36+L37+L38</f>
        <v>765.04800000000012</v>
      </c>
      <c r="M40" s="2"/>
      <c r="N40" s="2"/>
    </row>
    <row r="41" spans="1:14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31"/>
      <c r="M41" s="2"/>
      <c r="N41" s="2"/>
    </row>
    <row r="42" spans="1:14">
      <c r="A42" s="59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8">
        <f>L18-L40</f>
        <v>-671.89395000000013</v>
      </c>
      <c r="M42" s="2"/>
      <c r="N42" s="2"/>
    </row>
    <row r="43" spans="1:14">
      <c r="A43" s="19"/>
      <c r="B43" s="2"/>
      <c r="C43" s="2"/>
      <c r="D43" s="2"/>
      <c r="E43" s="2"/>
      <c r="F43" s="2"/>
      <c r="G43" s="2"/>
      <c r="H43" s="2"/>
      <c r="I43" s="2"/>
      <c r="J43" s="2"/>
      <c r="K43" s="2"/>
      <c r="L43" s="31"/>
      <c r="M43" s="2"/>
      <c r="N43" s="2"/>
    </row>
    <row r="44" spans="1:14">
      <c r="A44" s="18" t="s">
        <v>2</v>
      </c>
      <c r="B44" s="3"/>
      <c r="C44" s="2"/>
      <c r="D44" s="2"/>
      <c r="E44" s="2"/>
      <c r="F44" s="2"/>
      <c r="G44" s="2"/>
      <c r="H44" s="2"/>
      <c r="I44" s="2"/>
      <c r="J44" s="2"/>
      <c r="K44" s="2"/>
      <c r="L44" s="31"/>
      <c r="M44" s="2"/>
      <c r="N44" s="2"/>
    </row>
    <row r="45" spans="1:14">
      <c r="A45" s="62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9">
        <v>65.099999999999994</v>
      </c>
      <c r="M45" s="2"/>
      <c r="N45" s="2"/>
    </row>
    <row r="46" spans="1:14">
      <c r="A46" s="58" t="s">
        <v>41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8">
        <v>108.2</v>
      </c>
      <c r="M46" s="2"/>
      <c r="N46" s="2"/>
    </row>
    <row r="47" spans="1:14">
      <c r="A47" s="58" t="s">
        <v>42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41">
        <v>12</v>
      </c>
      <c r="M47" s="2"/>
      <c r="N47" s="2"/>
    </row>
    <row r="48" spans="1:14">
      <c r="A48" s="59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8">
        <f>SUM(L45:L47)</f>
        <v>185.3</v>
      </c>
      <c r="M48" s="2"/>
      <c r="N48" s="2"/>
    </row>
    <row r="49" spans="1:16" ht="13.5" thickBot="1">
      <c r="A49" s="19"/>
      <c r="B49" s="2"/>
      <c r="C49" s="2"/>
      <c r="D49" s="2"/>
      <c r="E49" s="2"/>
      <c r="F49" s="2"/>
      <c r="G49" s="2"/>
      <c r="H49" s="2"/>
      <c r="I49" s="2"/>
      <c r="J49" s="2"/>
      <c r="K49" s="2"/>
      <c r="L49" s="36"/>
      <c r="M49" s="2"/>
      <c r="N49" s="2"/>
    </row>
    <row r="50" spans="1:16" ht="13.5" thickTop="1">
      <c r="A50" s="18" t="s">
        <v>13</v>
      </c>
      <c r="B50" s="3"/>
      <c r="C50" s="2"/>
      <c r="D50" s="2"/>
      <c r="E50" s="2"/>
      <c r="F50" s="2"/>
      <c r="G50" s="2"/>
      <c r="H50" s="2"/>
      <c r="I50" s="2"/>
      <c r="J50" s="2"/>
      <c r="K50" s="2"/>
      <c r="L50" s="28">
        <f>L40+L48</f>
        <v>950.34800000000018</v>
      </c>
      <c r="M50" s="2"/>
      <c r="N50" s="2"/>
    </row>
    <row r="51" spans="1:16">
      <c r="A51" s="19"/>
      <c r="B51" s="2"/>
      <c r="C51" s="2"/>
      <c r="D51" s="2"/>
      <c r="E51" s="2"/>
      <c r="F51" s="2"/>
      <c r="G51" s="2"/>
      <c r="H51" s="2"/>
      <c r="I51" s="2"/>
      <c r="J51" s="2"/>
      <c r="K51" s="2"/>
      <c r="L51" s="31" t="s">
        <v>3</v>
      </c>
      <c r="M51" s="2"/>
      <c r="N51" s="2"/>
    </row>
    <row r="52" spans="1:16">
      <c r="A52" s="18" t="s">
        <v>14</v>
      </c>
      <c r="B52" s="3"/>
      <c r="C52" s="2"/>
      <c r="D52" s="2"/>
      <c r="E52" s="2"/>
      <c r="F52" s="2"/>
      <c r="G52" s="2"/>
      <c r="H52" s="2"/>
      <c r="I52" s="2"/>
      <c r="J52" s="2"/>
      <c r="K52" s="2"/>
      <c r="L52" s="28">
        <f>L18-L50</f>
        <v>-857.1939500000002</v>
      </c>
      <c r="M52" s="2"/>
      <c r="N52" s="2"/>
    </row>
    <row r="53" spans="1:16">
      <c r="A53" s="19"/>
      <c r="B53" s="2"/>
      <c r="C53" s="2"/>
      <c r="D53" s="2"/>
      <c r="E53" s="2"/>
      <c r="F53" s="2"/>
      <c r="G53" s="2"/>
      <c r="H53" s="2"/>
      <c r="I53" s="2"/>
      <c r="J53" s="2"/>
      <c r="K53" s="2"/>
      <c r="L53" s="31"/>
      <c r="M53" s="2"/>
      <c r="N53" s="2"/>
    </row>
    <row r="54" spans="1:16">
      <c r="A54" s="19" t="s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37">
        <f>IF(I15&gt;0,(L40-L17)/(F16*I16+F15*I15),"--")</f>
        <v>1.7636901242834953</v>
      </c>
      <c r="M54" s="2"/>
      <c r="N54" s="5" t="s">
        <v>81</v>
      </c>
    </row>
    <row r="55" spans="1:16">
      <c r="A55" s="19" t="s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37">
        <f>IF(I16,(L50-L17)/(F16*I16+F15*I15),"--")</f>
        <v>2.2500939385010987</v>
      </c>
      <c r="M55" s="2"/>
      <c r="N55" s="5" t="s">
        <v>82</v>
      </c>
    </row>
    <row r="56" spans="1:16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31"/>
      <c r="M56" s="2"/>
      <c r="N56" s="2"/>
    </row>
    <row r="57" spans="1:16">
      <c r="A57" s="19"/>
      <c r="B57" s="2"/>
      <c r="C57" s="2"/>
      <c r="D57" s="2"/>
      <c r="E57" s="2"/>
      <c r="F57" s="2"/>
      <c r="G57" s="2"/>
      <c r="H57" s="2"/>
      <c r="I57" s="2"/>
      <c r="J57" s="2"/>
      <c r="K57" s="2"/>
      <c r="L57" s="31"/>
      <c r="M57" s="2"/>
      <c r="N57" s="2"/>
    </row>
    <row r="58" spans="1:16" s="9" customFormat="1">
      <c r="A58" s="74" t="s">
        <v>76</v>
      </c>
      <c r="B58" s="8"/>
      <c r="C58" s="3"/>
      <c r="D58" s="3"/>
      <c r="E58" s="3"/>
      <c r="F58" s="3"/>
      <c r="G58" s="3"/>
      <c r="H58" s="3"/>
      <c r="I58" s="3"/>
      <c r="J58" s="3"/>
      <c r="K58" s="3"/>
    </row>
    <row r="59" spans="1:16" s="9" customFormat="1">
      <c r="A59" s="64" t="s">
        <v>60</v>
      </c>
      <c r="B59" s="45"/>
    </row>
    <row r="60" spans="1:16" s="9" customFormat="1">
      <c r="A60" s="65" t="s">
        <v>22</v>
      </c>
      <c r="B60" s="10"/>
    </row>
    <row r="61" spans="1:16" s="9" customFormat="1">
      <c r="A61" s="66">
        <f ca="1">TODAY()</f>
        <v>45364</v>
      </c>
      <c r="B61" s="42"/>
    </row>
    <row r="62" spans="1:16" s="9" customFormat="1">
      <c r="A62" s="66"/>
      <c r="B62" s="42"/>
    </row>
    <row r="63" spans="1:16" s="47" customFormat="1">
      <c r="A63" s="67" t="s">
        <v>61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>
      <c r="A64" s="68" t="s">
        <v>62</v>
      </c>
    </row>
  </sheetData>
  <sheetProtection sheet="1" objects="1" scenarios="1"/>
  <phoneticPr fontId="0" type="noConversion"/>
  <hyperlinks>
    <hyperlink ref="A3:B3" r:id="rId1" display="Estimating the Field Capacity of Farm Machines" xr:uid="{00000000-0004-0000-0000-000000000000}"/>
    <hyperlink ref="A3" r:id="rId2" display="Learn in the Financial Information section" xr:uid="{00000000-0004-0000-0000-000001000000}"/>
    <hyperlink ref="A3:G3" r:id="rId3" display="For more information see the Livestock Cost of Production Information File." xr:uid="{00000000-0004-0000-0000-000002000000}"/>
    <hyperlink ref="A3:K3" r:id="rId4" display="For more information see the Livestock Enterprise Budgets Information File." xr:uid="{00000000-0004-0000-0000-000003000000}"/>
    <hyperlink ref="A2" r:id="rId5" xr:uid="{00000000-0004-0000-0000-000004000000}"/>
    <hyperlink ref="A59" r:id="rId6" xr:uid="{00000000-0004-0000-0000-000005000000}"/>
    <hyperlink ref="A64" r:id="rId7" display="https://www.extension.iastate.edu/diversity/ext" xr:uid="{00000000-0004-0000-0000-000006000000}"/>
  </hyperlinks>
  <pageMargins left="0.75" right="0.75" top="0.75" bottom="0.75" header="0.5" footer="0.5"/>
  <pageSetup scale="84" orientation="portrait" r:id="rId8"/>
  <headerFooter alignWithMargins="0">
    <oddHeader>&amp;LIowa State University Extension and Outreach&amp;RAg Decision Maker File B1-21</oddHeader>
    <oddFooter>&amp;Lhttp://www.extension.iastate.edu/agdm/livestock/xls/b1-21beefcowcalfp15.xlsx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4"/>
  <sheetViews>
    <sheetView showGridLines="0" zoomScaleNormal="100" workbookViewId="0"/>
  </sheetViews>
  <sheetFormatPr defaultRowHeight="12.75"/>
  <cols>
    <col min="1" max="1" width="37" style="20" customWidth="1"/>
    <col min="2" max="2" width="1.7109375" customWidth="1"/>
    <col min="3" max="3" width="8.7109375" customWidth="1"/>
    <col min="4" max="4" width="10.28515625" bestFit="1" customWidth="1"/>
    <col min="5" max="5" width="2.7109375" customWidth="1"/>
    <col min="6" max="6" width="8.7109375" customWidth="1"/>
    <col min="7" max="7" width="7.140625" customWidth="1"/>
    <col min="8" max="8" width="2.7109375" customWidth="1"/>
    <col min="9" max="9" width="5.85546875" customWidth="1"/>
    <col min="10" max="10" width="6.140625" bestFit="1" customWidth="1"/>
    <col min="11" max="11" width="2.7109375" customWidth="1"/>
    <col min="12" max="12" width="10.5703125" style="32" customWidth="1"/>
  </cols>
  <sheetData>
    <row r="1" spans="1:14" s="73" customFormat="1" ht="33.75" customHeight="1" thickBot="1">
      <c r="A1" s="72" t="s">
        <v>15</v>
      </c>
    </row>
    <row r="2" spans="1:14" s="2" customFormat="1" ht="15.75" thickTop="1">
      <c r="A2" s="70" t="s">
        <v>52</v>
      </c>
      <c r="B2" s="71"/>
      <c r="C2" s="71"/>
      <c r="D2" s="71"/>
      <c r="E2" s="71"/>
      <c r="F2" s="71"/>
      <c r="G2" s="71"/>
      <c r="L2" s="31"/>
    </row>
    <row r="3" spans="1:14" s="2" customFormat="1" ht="12.75" customHeight="1">
      <c r="A3" s="5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>
      <c r="A4" s="55" t="s">
        <v>21</v>
      </c>
      <c r="B4" s="49"/>
      <c r="C4" s="50"/>
      <c r="D4" s="17"/>
      <c r="E4" s="17"/>
      <c r="F4" s="17"/>
    </row>
    <row r="5" spans="1:14" ht="15.75">
      <c r="A5" s="19"/>
      <c r="B5" s="2"/>
      <c r="C5" s="2"/>
      <c r="D5" s="3"/>
      <c r="G5" s="1"/>
      <c r="H5" s="3"/>
      <c r="I5" s="2"/>
      <c r="J5" s="2"/>
      <c r="K5" s="2"/>
      <c r="L5" s="31"/>
      <c r="M5" s="2"/>
      <c r="N5" s="2"/>
    </row>
    <row r="6" spans="1:14" s="2" customFormat="1">
      <c r="A6" s="56" t="s">
        <v>54</v>
      </c>
      <c r="B6" s="51"/>
      <c r="C6" s="51"/>
      <c r="D6" s="52"/>
      <c r="E6" s="3"/>
      <c r="L6" s="31"/>
    </row>
    <row r="7" spans="1:14" s="24" customFormat="1" ht="12.95" customHeight="1">
      <c r="A7" s="57"/>
      <c r="B7" s="21"/>
      <c r="C7" s="22"/>
      <c r="D7" s="23"/>
      <c r="E7" s="23"/>
      <c r="F7" s="21"/>
      <c r="G7" s="21"/>
      <c r="H7" s="21"/>
      <c r="I7" s="21"/>
      <c r="J7" s="21"/>
      <c r="K7" s="21"/>
      <c r="L7" s="33"/>
    </row>
    <row r="8" spans="1:14">
      <c r="A8" s="18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34"/>
      <c r="M8" s="2"/>
      <c r="N8" s="2"/>
    </row>
    <row r="9" spans="1:14">
      <c r="A9" s="19" t="s">
        <v>16</v>
      </c>
      <c r="B9" s="2"/>
      <c r="C9" s="27">
        <v>0.92</v>
      </c>
      <c r="D9" s="2"/>
      <c r="E9" s="2"/>
      <c r="G9" s="2"/>
      <c r="M9" s="2"/>
      <c r="N9" s="2"/>
    </row>
    <row r="10" spans="1:14">
      <c r="A10" s="19" t="s">
        <v>20</v>
      </c>
      <c r="B10" s="2"/>
      <c r="C10" s="27">
        <v>0</v>
      </c>
      <c r="D10" s="2"/>
      <c r="E10" s="2"/>
      <c r="H10" s="2"/>
      <c r="I10" s="2"/>
      <c r="J10" s="2"/>
      <c r="K10" s="2"/>
      <c r="L10" s="34"/>
      <c r="M10" s="2"/>
      <c r="N10" s="2"/>
    </row>
    <row r="11" spans="1:14">
      <c r="A11" s="19" t="s">
        <v>17</v>
      </c>
      <c r="B11" s="2"/>
      <c r="C11" s="27">
        <v>0.02</v>
      </c>
      <c r="D11" s="2"/>
      <c r="H11" s="2"/>
      <c r="I11" s="2"/>
      <c r="J11" s="2"/>
      <c r="K11" s="2"/>
      <c r="L11" s="34"/>
      <c r="M11" s="2"/>
      <c r="N11" s="2"/>
    </row>
    <row r="12" spans="1:14">
      <c r="A12" s="19" t="s">
        <v>18</v>
      </c>
      <c r="B12" s="2"/>
      <c r="C12" s="27">
        <v>0.2</v>
      </c>
      <c r="D12" s="2"/>
      <c r="E12" s="2"/>
      <c r="H12" s="2"/>
      <c r="I12" s="2"/>
      <c r="J12" s="2"/>
      <c r="K12" s="2"/>
      <c r="L12" s="34"/>
      <c r="M12" s="2"/>
      <c r="N12" s="2"/>
    </row>
    <row r="13" spans="1:14">
      <c r="A13" s="19"/>
      <c r="B13" s="2"/>
      <c r="C13" s="2"/>
      <c r="D13" s="2"/>
      <c r="E13" s="2"/>
      <c r="F13" s="2"/>
      <c r="G13" s="2"/>
      <c r="H13" s="2"/>
      <c r="I13" s="2"/>
      <c r="J13" s="2"/>
      <c r="K13" s="2"/>
      <c r="M13" s="2"/>
      <c r="N13" s="2"/>
    </row>
    <row r="14" spans="1:14">
      <c r="A14" s="18" t="s">
        <v>0</v>
      </c>
      <c r="B14" s="3"/>
      <c r="C14" s="16" t="s">
        <v>24</v>
      </c>
      <c r="D14" s="16" t="s">
        <v>25</v>
      </c>
      <c r="E14" s="16"/>
      <c r="F14" s="16" t="s">
        <v>26</v>
      </c>
      <c r="G14" s="16" t="s">
        <v>25</v>
      </c>
      <c r="H14" s="2"/>
      <c r="I14" s="2"/>
      <c r="J14" s="2"/>
      <c r="K14" s="2"/>
      <c r="L14" s="35" t="s">
        <v>4</v>
      </c>
      <c r="M14" s="2"/>
      <c r="N14" s="2"/>
    </row>
    <row r="15" spans="1:14">
      <c r="A15" s="58" t="s">
        <v>50</v>
      </c>
      <c r="B15" s="2"/>
      <c r="C15" s="12">
        <v>0</v>
      </c>
      <c r="D15" s="5" t="s">
        <v>67</v>
      </c>
      <c r="E15" s="15" t="s">
        <v>23</v>
      </c>
      <c r="F15" s="11">
        <v>1000</v>
      </c>
      <c r="G15" s="5" t="s">
        <v>68</v>
      </c>
      <c r="H15" s="15" t="s">
        <v>23</v>
      </c>
      <c r="I15" s="14">
        <f>(0.5*(C9)*(1-C10)-(C12)/(1-C11))</f>
        <v>0.25591836734693879</v>
      </c>
      <c r="J15" s="5" t="s">
        <v>12</v>
      </c>
      <c r="K15" s="6" t="s">
        <v>5</v>
      </c>
      <c r="L15" s="28">
        <f>F15*C15*I15</f>
        <v>0</v>
      </c>
      <c r="M15" s="2"/>
      <c r="N15" s="43" t="s">
        <v>57</v>
      </c>
    </row>
    <row r="16" spans="1:14">
      <c r="A16" s="58" t="s">
        <v>49</v>
      </c>
      <c r="B16" s="2"/>
      <c r="C16" s="12">
        <v>0</v>
      </c>
      <c r="D16" s="5" t="s">
        <v>67</v>
      </c>
      <c r="E16" s="15" t="s">
        <v>23</v>
      </c>
      <c r="F16" s="11">
        <v>1100</v>
      </c>
      <c r="G16" s="5" t="s">
        <v>68</v>
      </c>
      <c r="H16" s="15" t="s">
        <v>23</v>
      </c>
      <c r="I16" s="14">
        <f>C9*(1-C10)*0.5</f>
        <v>0.46</v>
      </c>
      <c r="J16" s="5" t="s">
        <v>12</v>
      </c>
      <c r="K16" s="2" t="s">
        <v>19</v>
      </c>
      <c r="L16" s="39">
        <f>F16*C16*I16</f>
        <v>0</v>
      </c>
      <c r="M16" s="2"/>
      <c r="N16" s="43" t="s">
        <v>55</v>
      </c>
    </row>
    <row r="17" spans="1:14">
      <c r="A17" s="58" t="s">
        <v>51</v>
      </c>
      <c r="B17" s="2"/>
      <c r="C17" s="12">
        <v>0.45</v>
      </c>
      <c r="D17" s="5" t="s">
        <v>67</v>
      </c>
      <c r="E17" s="15" t="s">
        <v>23</v>
      </c>
      <c r="F17" s="11">
        <v>1150</v>
      </c>
      <c r="G17" s="5" t="s">
        <v>68</v>
      </c>
      <c r="H17" s="15" t="s">
        <v>23</v>
      </c>
      <c r="I17" s="14">
        <f>(C12-C11)</f>
        <v>0.18000000000000002</v>
      </c>
      <c r="J17" s="5" t="s">
        <v>12</v>
      </c>
      <c r="K17" s="6" t="s">
        <v>5</v>
      </c>
      <c r="L17" s="40">
        <f>F17*C17*I17</f>
        <v>93.15</v>
      </c>
      <c r="M17" s="2"/>
      <c r="N17" s="43" t="s">
        <v>56</v>
      </c>
    </row>
    <row r="18" spans="1:14">
      <c r="A18" s="59" t="s">
        <v>48</v>
      </c>
      <c r="B18" s="3"/>
      <c r="C18" s="2"/>
      <c r="D18" s="5"/>
      <c r="E18" s="15"/>
      <c r="F18" s="4"/>
      <c r="G18" s="5"/>
      <c r="H18" s="6"/>
      <c r="I18" s="7"/>
      <c r="J18" s="5"/>
      <c r="K18" s="6"/>
      <c r="L18" s="28">
        <f>SUM(L15:L17)</f>
        <v>93.15</v>
      </c>
      <c r="M18" s="2"/>
      <c r="N18" s="2"/>
    </row>
    <row r="19" spans="1:14">
      <c r="A19" s="19"/>
      <c r="B19" s="2"/>
      <c r="C19" s="2"/>
      <c r="D19" s="5"/>
      <c r="E19" s="15"/>
      <c r="F19" s="4"/>
      <c r="G19" s="5"/>
      <c r="H19" s="6"/>
      <c r="I19" s="2"/>
      <c r="J19" s="5"/>
      <c r="K19" s="6"/>
      <c r="L19" s="31"/>
      <c r="M19" s="2"/>
      <c r="N19" s="2"/>
    </row>
    <row r="20" spans="1:14">
      <c r="A20" s="18" t="s">
        <v>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31" t="s">
        <v>3</v>
      </c>
      <c r="M20" s="2"/>
      <c r="N20" s="2"/>
    </row>
    <row r="21" spans="1:14">
      <c r="A21" s="59" t="s">
        <v>37</v>
      </c>
      <c r="B21" s="3"/>
      <c r="C21" s="16" t="s">
        <v>24</v>
      </c>
      <c r="D21" s="16" t="s">
        <v>25</v>
      </c>
      <c r="E21" s="16"/>
      <c r="F21" s="16" t="s">
        <v>26</v>
      </c>
      <c r="G21" s="16" t="s">
        <v>25</v>
      </c>
      <c r="H21" s="2"/>
      <c r="I21" s="2"/>
      <c r="J21" s="5"/>
      <c r="K21" s="5"/>
      <c r="L21" s="31"/>
      <c r="M21" s="2"/>
      <c r="N21" s="2"/>
    </row>
    <row r="22" spans="1:14">
      <c r="A22" s="60" t="s">
        <v>28</v>
      </c>
      <c r="B22" s="3"/>
      <c r="C22" s="12">
        <v>60</v>
      </c>
      <c r="D22" s="5" t="s">
        <v>8</v>
      </c>
      <c r="E22" s="15" t="s">
        <v>23</v>
      </c>
      <c r="F22" s="11">
        <v>2.5</v>
      </c>
      <c r="G22" s="5" t="s">
        <v>9</v>
      </c>
      <c r="K22" s="6" t="s">
        <v>5</v>
      </c>
      <c r="L22" s="28">
        <f t="shared" ref="L22:L29" si="0">C22*F22</f>
        <v>150</v>
      </c>
      <c r="M22" s="2"/>
      <c r="N22" s="2"/>
    </row>
    <row r="23" spans="1:14">
      <c r="A23" s="60" t="s">
        <v>66</v>
      </c>
      <c r="B23" s="3"/>
      <c r="C23" s="12">
        <v>20</v>
      </c>
      <c r="D23" s="5" t="s">
        <v>8</v>
      </c>
      <c r="E23" s="15" t="s">
        <v>23</v>
      </c>
      <c r="F23" s="11">
        <v>2.5</v>
      </c>
      <c r="G23" s="5" t="s">
        <v>9</v>
      </c>
      <c r="K23" s="6" t="s">
        <v>5</v>
      </c>
      <c r="L23" s="39">
        <f t="shared" si="0"/>
        <v>50</v>
      </c>
      <c r="M23" s="2"/>
      <c r="N23" s="2"/>
    </row>
    <row r="24" spans="1:14">
      <c r="A24" s="60" t="s">
        <v>29</v>
      </c>
      <c r="B24" s="2"/>
      <c r="C24" s="12">
        <v>7.12</v>
      </c>
      <c r="D24" s="5" t="s">
        <v>63</v>
      </c>
      <c r="E24" s="15" t="s">
        <v>23</v>
      </c>
      <c r="F24" s="11">
        <v>56</v>
      </c>
      <c r="G24" s="5" t="s">
        <v>64</v>
      </c>
      <c r="K24" s="6" t="s">
        <v>5</v>
      </c>
      <c r="L24" s="39">
        <f t="shared" si="0"/>
        <v>398.72</v>
      </c>
      <c r="M24" s="2"/>
      <c r="N24" s="2"/>
    </row>
    <row r="25" spans="1:14">
      <c r="A25" s="60" t="s">
        <v>38</v>
      </c>
      <c r="B25" s="2"/>
      <c r="C25" s="12">
        <v>110</v>
      </c>
      <c r="D25" s="5" t="s">
        <v>10</v>
      </c>
      <c r="E25" s="15" t="s">
        <v>23</v>
      </c>
      <c r="F25" s="11">
        <v>1.05</v>
      </c>
      <c r="G25" s="5" t="s">
        <v>11</v>
      </c>
      <c r="K25" s="6" t="s">
        <v>5</v>
      </c>
      <c r="L25" s="39">
        <f t="shared" si="0"/>
        <v>115.5</v>
      </c>
      <c r="M25" s="2"/>
      <c r="N25" s="5" t="s">
        <v>58</v>
      </c>
    </row>
    <row r="26" spans="1:14">
      <c r="A26" s="60" t="s">
        <v>39</v>
      </c>
      <c r="B26" s="2"/>
      <c r="C26" s="12">
        <v>0.09</v>
      </c>
      <c r="D26" s="5" t="s">
        <v>67</v>
      </c>
      <c r="E26" s="15" t="s">
        <v>23</v>
      </c>
      <c r="F26" s="11">
        <v>60</v>
      </c>
      <c r="G26" s="5" t="s">
        <v>68</v>
      </c>
      <c r="K26" s="6" t="s">
        <v>5</v>
      </c>
      <c r="L26" s="39">
        <f t="shared" si="0"/>
        <v>5.3999999999999995</v>
      </c>
      <c r="M26" s="2"/>
      <c r="N26" s="2"/>
    </row>
    <row r="27" spans="1:14">
      <c r="A27" s="60" t="s">
        <v>72</v>
      </c>
      <c r="B27" s="2"/>
      <c r="C27" s="12">
        <v>0.23</v>
      </c>
      <c r="D27" s="5" t="s">
        <v>67</v>
      </c>
      <c r="E27" s="15" t="s">
        <v>23</v>
      </c>
      <c r="F27" s="11">
        <v>128</v>
      </c>
      <c r="G27" s="5" t="s">
        <v>68</v>
      </c>
      <c r="K27" s="6" t="s">
        <v>5</v>
      </c>
      <c r="L27" s="39">
        <f t="shared" si="0"/>
        <v>29.44</v>
      </c>
      <c r="M27" s="2"/>
      <c r="N27" s="2"/>
    </row>
    <row r="28" spans="1:14">
      <c r="A28" s="60" t="s">
        <v>30</v>
      </c>
      <c r="B28" s="2"/>
      <c r="C28" s="12">
        <v>135</v>
      </c>
      <c r="D28" s="5" t="s">
        <v>10</v>
      </c>
      <c r="E28" s="15" t="s">
        <v>23</v>
      </c>
      <c r="F28" s="11">
        <v>2.5</v>
      </c>
      <c r="G28" s="5" t="s">
        <v>11</v>
      </c>
      <c r="K28" s="6" t="s">
        <v>5</v>
      </c>
      <c r="L28" s="39">
        <f t="shared" si="0"/>
        <v>337.5</v>
      </c>
      <c r="M28" s="2"/>
      <c r="N28" s="2"/>
    </row>
    <row r="29" spans="1:14">
      <c r="A29" s="60" t="s">
        <v>31</v>
      </c>
      <c r="B29" s="2"/>
      <c r="C29" s="12">
        <v>3</v>
      </c>
      <c r="D29" s="5" t="s">
        <v>8</v>
      </c>
      <c r="E29" s="15" t="s">
        <v>23</v>
      </c>
      <c r="F29" s="11">
        <v>4</v>
      </c>
      <c r="G29" s="5" t="s">
        <v>9</v>
      </c>
      <c r="K29" s="6" t="s">
        <v>5</v>
      </c>
      <c r="L29" s="39">
        <f t="shared" si="0"/>
        <v>12</v>
      </c>
      <c r="M29" s="2"/>
      <c r="N29" s="2"/>
    </row>
    <row r="30" spans="1:14">
      <c r="A30" s="60" t="s">
        <v>33</v>
      </c>
      <c r="B30" s="2"/>
      <c r="C30" s="25"/>
      <c r="D30" s="5"/>
      <c r="E30" s="15"/>
      <c r="F30" s="26"/>
      <c r="G30" s="5"/>
      <c r="K30" s="6"/>
      <c r="L30" s="41">
        <v>0</v>
      </c>
      <c r="M30" s="2"/>
      <c r="N30" s="2"/>
    </row>
    <row r="31" spans="1:14">
      <c r="A31" s="59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8">
        <f>SUM(L22:L30)</f>
        <v>1098.56</v>
      </c>
      <c r="M31" s="2"/>
      <c r="N31" s="2"/>
    </row>
    <row r="32" spans="1:14">
      <c r="A32" s="61"/>
      <c r="C32" s="2"/>
      <c r="D32" s="2"/>
      <c r="E32" s="2"/>
      <c r="F32" s="2"/>
      <c r="G32" s="2"/>
      <c r="H32" s="2"/>
      <c r="I32" s="2"/>
      <c r="J32" s="2"/>
      <c r="K32" s="2"/>
      <c r="L32" s="31"/>
      <c r="M32" s="2"/>
      <c r="N32" s="2"/>
    </row>
    <row r="33" spans="1:14">
      <c r="A33" s="60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9">
        <v>35</v>
      </c>
      <c r="M33" s="2"/>
      <c r="N33" s="2"/>
    </row>
    <row r="34" spans="1:14">
      <c r="A34" s="60" t="s">
        <v>74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8">
        <v>26</v>
      </c>
      <c r="M34" s="2"/>
      <c r="N34" s="2"/>
    </row>
    <row r="35" spans="1:14">
      <c r="A35" s="60" t="s">
        <v>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8">
        <v>25</v>
      </c>
      <c r="M35" s="2"/>
      <c r="N35" s="2"/>
    </row>
    <row r="36" spans="1:14">
      <c r="A36" s="60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8">
        <v>0</v>
      </c>
      <c r="M36" s="2"/>
      <c r="N36" s="2"/>
    </row>
    <row r="37" spans="1:14">
      <c r="A37" s="58" t="s">
        <v>44</v>
      </c>
      <c r="B37" s="2"/>
      <c r="C37" s="27">
        <v>0.08</v>
      </c>
      <c r="D37" s="5" t="s">
        <v>69</v>
      </c>
      <c r="E37" s="15" t="s">
        <v>23</v>
      </c>
      <c r="F37" s="13">
        <v>9</v>
      </c>
      <c r="G37" s="53" t="s">
        <v>43</v>
      </c>
      <c r="H37" s="5"/>
      <c r="K37" s="6" t="s">
        <v>5</v>
      </c>
      <c r="L37" s="39">
        <f>((L31+L33+L34+L35+L36)*C37*F37)/12</f>
        <v>71.073599999999999</v>
      </c>
      <c r="M37" s="2"/>
      <c r="N37" s="48" t="s">
        <v>59</v>
      </c>
    </row>
    <row r="38" spans="1:14">
      <c r="A38" s="58" t="s">
        <v>34</v>
      </c>
      <c r="B38" s="2"/>
      <c r="C38" s="12">
        <v>15.2</v>
      </c>
      <c r="D38" s="5" t="s">
        <v>65</v>
      </c>
      <c r="E38" s="15" t="s">
        <v>23</v>
      </c>
      <c r="F38" s="11">
        <v>10</v>
      </c>
      <c r="G38" s="5" t="s">
        <v>6</v>
      </c>
      <c r="K38" s="6" t="s">
        <v>5</v>
      </c>
      <c r="L38" s="39">
        <f>C38*F38</f>
        <v>152</v>
      </c>
      <c r="M38" s="2"/>
      <c r="N38" s="2"/>
    </row>
    <row r="39" spans="1:14" ht="3.2" customHeight="1">
      <c r="A39" s="58"/>
      <c r="B39" s="2"/>
      <c r="C39" s="25"/>
      <c r="D39" s="5"/>
      <c r="E39" s="15"/>
      <c r="F39" s="26"/>
      <c r="G39" s="5"/>
      <c r="K39" s="6"/>
      <c r="L39" s="30"/>
      <c r="M39" s="2"/>
      <c r="N39" s="2"/>
    </row>
    <row r="40" spans="1:14">
      <c r="A40" s="59" t="s">
        <v>35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8">
        <f>L31+L33+L34+L35+L36+L37+L38</f>
        <v>1407.6335999999999</v>
      </c>
      <c r="M40" s="2"/>
      <c r="N40" s="2"/>
    </row>
    <row r="41" spans="1:14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31"/>
      <c r="M41" s="2"/>
      <c r="N41" s="2"/>
    </row>
    <row r="42" spans="1:14">
      <c r="A42" s="59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8">
        <f>L18-L40</f>
        <v>-1314.4835999999998</v>
      </c>
      <c r="M42" s="2"/>
      <c r="N42" s="2"/>
    </row>
    <row r="43" spans="1:14">
      <c r="A43" s="19"/>
      <c r="B43" s="2"/>
      <c r="C43" s="2"/>
      <c r="D43" s="2"/>
      <c r="E43" s="2"/>
      <c r="F43" s="2"/>
      <c r="G43" s="2"/>
      <c r="H43" s="2"/>
      <c r="I43" s="2"/>
      <c r="J43" s="2"/>
      <c r="K43" s="2"/>
      <c r="L43" s="31"/>
      <c r="M43" s="2"/>
      <c r="N43" s="2"/>
    </row>
    <row r="44" spans="1:14">
      <c r="A44" s="18" t="s">
        <v>2</v>
      </c>
      <c r="B44" s="3"/>
      <c r="C44" s="2"/>
      <c r="D44" s="2"/>
      <c r="E44" s="2"/>
      <c r="F44" s="2"/>
      <c r="G44" s="2"/>
      <c r="H44" s="2"/>
      <c r="I44" s="2"/>
      <c r="J44" s="2"/>
      <c r="K44" s="2"/>
      <c r="L44" s="31"/>
      <c r="M44" s="2"/>
      <c r="N44" s="2"/>
    </row>
    <row r="45" spans="1:14">
      <c r="A45" s="62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9">
        <v>75.099999999999994</v>
      </c>
      <c r="M45" s="2"/>
      <c r="N45" s="2"/>
    </row>
    <row r="46" spans="1:14">
      <c r="A46" s="58" t="s">
        <v>41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8">
        <v>108.2</v>
      </c>
      <c r="M46" s="2"/>
      <c r="N46" s="2"/>
    </row>
    <row r="47" spans="1:14">
      <c r="A47" s="58" t="s">
        <v>42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41">
        <v>12</v>
      </c>
      <c r="M47" s="2"/>
      <c r="N47" s="2"/>
    </row>
    <row r="48" spans="1:14">
      <c r="A48" s="59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8">
        <f>SUM(L45:L47)</f>
        <v>195.3</v>
      </c>
      <c r="M48" s="2"/>
      <c r="N48" s="2"/>
    </row>
    <row r="49" spans="1:16" ht="13.5" thickBot="1">
      <c r="A49" s="19"/>
      <c r="B49" s="2"/>
      <c r="C49" s="2"/>
      <c r="D49" s="2"/>
      <c r="E49" s="2"/>
      <c r="F49" s="2"/>
      <c r="G49" s="2"/>
      <c r="H49" s="2"/>
      <c r="I49" s="2"/>
      <c r="J49" s="2"/>
      <c r="K49" s="2"/>
      <c r="L49" s="36"/>
      <c r="M49" s="2"/>
      <c r="N49" s="2"/>
    </row>
    <row r="50" spans="1:16" ht="13.5" thickTop="1">
      <c r="A50" s="18" t="s">
        <v>13</v>
      </c>
      <c r="B50" s="3"/>
      <c r="C50" s="2"/>
      <c r="D50" s="2"/>
      <c r="E50" s="2"/>
      <c r="F50" s="2"/>
      <c r="G50" s="2"/>
      <c r="H50" s="2"/>
      <c r="I50" s="2"/>
      <c r="J50" s="2"/>
      <c r="K50" s="2"/>
      <c r="L50" s="28">
        <f>L40+L48</f>
        <v>1602.9335999999998</v>
      </c>
      <c r="M50" s="2"/>
      <c r="N50" s="2"/>
    </row>
    <row r="51" spans="1:16">
      <c r="A51" s="19"/>
      <c r="B51" s="2"/>
      <c r="C51" s="2"/>
      <c r="D51" s="2"/>
      <c r="E51" s="2"/>
      <c r="F51" s="2"/>
      <c r="G51" s="2"/>
      <c r="H51" s="2"/>
      <c r="I51" s="2"/>
      <c r="J51" s="2"/>
      <c r="K51" s="2"/>
      <c r="L51" s="31" t="s">
        <v>3</v>
      </c>
      <c r="M51" s="2"/>
      <c r="N51" s="2"/>
    </row>
    <row r="52" spans="1:16">
      <c r="A52" s="18" t="s">
        <v>14</v>
      </c>
      <c r="B52" s="3"/>
      <c r="C52" s="2"/>
      <c r="D52" s="2"/>
      <c r="E52" s="2"/>
      <c r="F52" s="2"/>
      <c r="G52" s="2"/>
      <c r="H52" s="2"/>
      <c r="I52" s="2"/>
      <c r="J52" s="2"/>
      <c r="K52" s="2"/>
      <c r="L52" s="28">
        <f>L18-L50</f>
        <v>-1509.7835999999998</v>
      </c>
      <c r="M52" s="2"/>
      <c r="N52" s="2"/>
    </row>
    <row r="53" spans="1:16">
      <c r="A53" s="19"/>
      <c r="B53" s="2"/>
      <c r="C53" s="2"/>
      <c r="D53" s="2"/>
      <c r="E53" s="2"/>
      <c r="F53" s="2"/>
      <c r="G53" s="2"/>
      <c r="H53" s="2"/>
      <c r="I53" s="2"/>
      <c r="J53" s="2"/>
      <c r="K53" s="2"/>
      <c r="L53" s="31"/>
      <c r="M53" s="2"/>
      <c r="N53" s="2"/>
    </row>
    <row r="54" spans="1:16">
      <c r="A54" s="19" t="s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37">
        <f>IF(I15&gt;0,(L40-L17)/(F16*I16+F15*I15),"--")</f>
        <v>1.7252289173407616</v>
      </c>
      <c r="M54" s="2"/>
      <c r="N54" s="5" t="s">
        <v>70</v>
      </c>
    </row>
    <row r="55" spans="1:16">
      <c r="A55" s="19" t="s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37">
        <f>IF(I16,(L50-L17)/(F16*I16+F15*I15),"--")</f>
        <v>1.9815555900787483</v>
      </c>
      <c r="M55" s="2"/>
      <c r="N55" s="5" t="s">
        <v>71</v>
      </c>
    </row>
    <row r="56" spans="1:16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31"/>
      <c r="M56" s="2"/>
      <c r="N56" s="2"/>
    </row>
    <row r="57" spans="1:16">
      <c r="A57" s="19"/>
      <c r="B57" s="2"/>
      <c r="C57" s="2"/>
      <c r="D57" s="2"/>
      <c r="E57" s="2"/>
      <c r="F57" s="2"/>
      <c r="G57" s="2"/>
      <c r="H57" s="2"/>
      <c r="I57" s="2"/>
      <c r="J57" s="2"/>
      <c r="K57" s="2"/>
      <c r="L57" s="31"/>
      <c r="M57" s="2"/>
      <c r="N57" s="2"/>
    </row>
    <row r="58" spans="1:16" s="9" customFormat="1">
      <c r="A58" s="63" t="s">
        <v>75</v>
      </c>
      <c r="B58" s="8"/>
      <c r="C58" s="3"/>
      <c r="D58" s="3"/>
      <c r="E58" s="3"/>
      <c r="F58" s="3"/>
      <c r="G58" s="3"/>
      <c r="H58" s="3"/>
      <c r="I58" s="3"/>
      <c r="J58" s="3"/>
      <c r="K58" s="3"/>
    </row>
    <row r="59" spans="1:16" s="9" customFormat="1">
      <c r="A59" s="64" t="s">
        <v>60</v>
      </c>
      <c r="B59" s="45"/>
    </row>
    <row r="60" spans="1:16" s="9" customFormat="1">
      <c r="A60" s="65" t="s">
        <v>22</v>
      </c>
      <c r="B60" s="10"/>
    </row>
    <row r="61" spans="1:16" s="9" customFormat="1">
      <c r="A61" s="66">
        <f ca="1">TODAY()</f>
        <v>45364</v>
      </c>
      <c r="B61" s="42"/>
    </row>
    <row r="62" spans="1:16" s="9" customFormat="1">
      <c r="A62" s="66"/>
      <c r="B62" s="42"/>
    </row>
    <row r="63" spans="1:16" s="47" customFormat="1">
      <c r="A63" s="67" t="s">
        <v>61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>
      <c r="A64" s="68" t="s">
        <v>62</v>
      </c>
    </row>
  </sheetData>
  <sheetProtection sheet="1" objects="1" scenarios="1"/>
  <hyperlinks>
    <hyperlink ref="A3:B3" r:id="rId1" display="Estimating the Field Capacity of Farm Machines" xr:uid="{00000000-0004-0000-0100-000000000000}"/>
    <hyperlink ref="A3" r:id="rId2" display="Learn in the Financial Information section" xr:uid="{00000000-0004-0000-0100-000001000000}"/>
    <hyperlink ref="A3:G3" r:id="rId3" display="For more information see the Livestock Cost of Production Information File." xr:uid="{00000000-0004-0000-0100-000002000000}"/>
    <hyperlink ref="A3:K3" r:id="rId4" display="For more information see the Livestock Enterprise Budgets Information File." xr:uid="{00000000-0004-0000-0100-000003000000}"/>
    <hyperlink ref="A2" r:id="rId5" xr:uid="{00000000-0004-0000-0100-000004000000}"/>
    <hyperlink ref="A59" r:id="rId6" xr:uid="{00000000-0004-0000-0100-000005000000}"/>
    <hyperlink ref="A64" r:id="rId7" display="https://www.extension.iastate.edu/diversity/ext" xr:uid="{00000000-0004-0000-0100-000006000000}"/>
  </hyperlinks>
  <pageMargins left="0.75" right="0.75" top="0.75" bottom="0.75" header="0.5" footer="0.5"/>
  <pageSetup scale="84" orientation="portrait" r:id="rId8"/>
  <headerFooter alignWithMargins="0">
    <oddHeader>&amp;LIowa State University Extension and Outreach&amp;RAg Decision Maker File B1-21</oddHeader>
    <oddFooter>&amp;Lhttp://www.extension.iastate.edu/agdm/livestock/xls/b1-21beefcowcalfp15.xlsx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4"/>
  <sheetViews>
    <sheetView showGridLines="0" zoomScaleNormal="100" workbookViewId="0">
      <selection activeCell="H15" sqref="H15:H17"/>
    </sheetView>
  </sheetViews>
  <sheetFormatPr defaultRowHeight="12.75"/>
  <cols>
    <col min="1" max="1" width="37" style="20" customWidth="1"/>
    <col min="2" max="2" width="1.7109375" customWidth="1"/>
    <col min="3" max="3" width="8.7109375" customWidth="1"/>
    <col min="4" max="4" width="10.28515625" bestFit="1" customWidth="1"/>
    <col min="5" max="5" width="2.7109375" customWidth="1"/>
    <col min="6" max="6" width="8.7109375" customWidth="1"/>
    <col min="7" max="7" width="7.140625" customWidth="1"/>
    <col min="8" max="8" width="2.7109375" customWidth="1"/>
    <col min="9" max="9" width="5.85546875" customWidth="1"/>
    <col min="10" max="10" width="6.140625" bestFit="1" customWidth="1"/>
    <col min="11" max="11" width="2.7109375" customWidth="1"/>
    <col min="12" max="12" width="10.5703125" style="32" customWidth="1"/>
  </cols>
  <sheetData>
    <row r="1" spans="1:14" s="73" customFormat="1" ht="33.75" customHeight="1" thickBot="1">
      <c r="A1" s="72" t="s">
        <v>15</v>
      </c>
    </row>
    <row r="2" spans="1:14" s="2" customFormat="1" ht="15.75" thickTop="1">
      <c r="A2" s="70" t="s">
        <v>52</v>
      </c>
      <c r="B2" s="71"/>
      <c r="C2" s="71"/>
      <c r="D2" s="71"/>
      <c r="E2" s="71"/>
      <c r="F2" s="71"/>
      <c r="G2" s="71"/>
      <c r="L2" s="31"/>
    </row>
    <row r="3" spans="1:14" s="2" customFormat="1" ht="12.75" customHeight="1">
      <c r="A3" s="5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>
      <c r="A4" s="55" t="s">
        <v>21</v>
      </c>
      <c r="B4" s="49"/>
      <c r="C4" s="50"/>
      <c r="D4" s="17"/>
      <c r="E4" s="17"/>
      <c r="F4" s="17"/>
    </row>
    <row r="5" spans="1:14" ht="15.75">
      <c r="A5" s="19"/>
      <c r="B5" s="2"/>
      <c r="C5" s="2"/>
      <c r="D5" s="3"/>
      <c r="G5" s="1"/>
      <c r="H5" s="3"/>
      <c r="I5" s="2"/>
      <c r="J5" s="2"/>
      <c r="K5" s="2"/>
      <c r="L5" s="31"/>
      <c r="M5" s="2"/>
      <c r="N5" s="2"/>
    </row>
    <row r="6" spans="1:14" s="2" customFormat="1">
      <c r="A6" s="56" t="s">
        <v>54</v>
      </c>
      <c r="B6" s="51"/>
      <c r="C6" s="51"/>
      <c r="D6" s="52"/>
      <c r="E6" s="3"/>
      <c r="L6" s="31"/>
    </row>
    <row r="7" spans="1:14" s="24" customFormat="1" ht="12.95" customHeight="1">
      <c r="A7" s="57"/>
      <c r="B7" s="21"/>
      <c r="C7" s="22"/>
      <c r="D7" s="23"/>
      <c r="E7" s="23"/>
      <c r="F7" s="21"/>
      <c r="G7" s="21"/>
      <c r="H7" s="21"/>
      <c r="I7" s="21"/>
      <c r="J7" s="21"/>
      <c r="K7" s="21"/>
      <c r="L7" s="33"/>
    </row>
    <row r="8" spans="1:14">
      <c r="A8" s="18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34"/>
      <c r="M8" s="2"/>
      <c r="N8" s="2"/>
    </row>
    <row r="9" spans="1:14">
      <c r="A9" s="19" t="s">
        <v>16</v>
      </c>
      <c r="B9" s="2"/>
      <c r="C9" s="27"/>
      <c r="D9" s="2"/>
      <c r="E9" s="2"/>
      <c r="G9" s="2"/>
      <c r="M9" s="2"/>
      <c r="N9" s="2"/>
    </row>
    <row r="10" spans="1:14">
      <c r="A10" s="19" t="s">
        <v>20</v>
      </c>
      <c r="B10" s="2"/>
      <c r="C10" s="27"/>
      <c r="D10" s="2"/>
      <c r="E10" s="2"/>
      <c r="H10" s="2"/>
      <c r="I10" s="2"/>
      <c r="J10" s="2"/>
      <c r="K10" s="2"/>
      <c r="L10" s="34"/>
      <c r="M10" s="2"/>
      <c r="N10" s="2"/>
    </row>
    <row r="11" spans="1:14">
      <c r="A11" s="19" t="s">
        <v>17</v>
      </c>
      <c r="B11" s="2"/>
      <c r="C11" s="27"/>
      <c r="D11" s="2"/>
      <c r="H11" s="2"/>
      <c r="I11" s="2"/>
      <c r="J11" s="2"/>
      <c r="K11" s="2"/>
      <c r="L11" s="34"/>
      <c r="M11" s="2"/>
      <c r="N11" s="2"/>
    </row>
    <row r="12" spans="1:14">
      <c r="A12" s="19" t="s">
        <v>18</v>
      </c>
      <c r="B12" s="2"/>
      <c r="C12" s="27"/>
      <c r="D12" s="2"/>
      <c r="E12" s="2"/>
      <c r="H12" s="2"/>
      <c r="I12" s="2"/>
      <c r="J12" s="2"/>
      <c r="K12" s="2"/>
      <c r="L12" s="34"/>
      <c r="M12" s="2"/>
      <c r="N12" s="2"/>
    </row>
    <row r="13" spans="1:14">
      <c r="A13" s="19"/>
      <c r="B13" s="2"/>
      <c r="C13" s="2"/>
      <c r="D13" s="2"/>
      <c r="E13" s="2"/>
      <c r="F13" s="2"/>
      <c r="G13" s="2"/>
      <c r="H13" s="2"/>
      <c r="I13" s="2"/>
      <c r="J13" s="2"/>
      <c r="K13" s="2"/>
      <c r="M13" s="2"/>
      <c r="N13" s="2"/>
    </row>
    <row r="14" spans="1:14">
      <c r="A14" s="18" t="s">
        <v>0</v>
      </c>
      <c r="B14" s="3"/>
      <c r="C14" s="16" t="s">
        <v>24</v>
      </c>
      <c r="D14" s="16" t="s">
        <v>25</v>
      </c>
      <c r="E14" s="16"/>
      <c r="F14" s="16" t="s">
        <v>26</v>
      </c>
      <c r="G14" s="16" t="s">
        <v>25</v>
      </c>
      <c r="H14" s="2"/>
      <c r="I14" s="2"/>
      <c r="J14" s="2"/>
      <c r="K14" s="2"/>
      <c r="L14" s="35" t="s">
        <v>4</v>
      </c>
      <c r="M14" s="2"/>
      <c r="N14" s="2"/>
    </row>
    <row r="15" spans="1:14">
      <c r="A15" s="58" t="s">
        <v>50</v>
      </c>
      <c r="B15" s="2"/>
      <c r="C15" s="12"/>
      <c r="D15" s="5" t="s">
        <v>67</v>
      </c>
      <c r="E15" s="15" t="s">
        <v>83</v>
      </c>
      <c r="F15" s="11"/>
      <c r="G15" s="5" t="s">
        <v>68</v>
      </c>
      <c r="H15" s="15" t="s">
        <v>83</v>
      </c>
      <c r="I15" s="14">
        <f>(0.5*(C9)*(1-C10)-(C12)/(1-C11))</f>
        <v>0</v>
      </c>
      <c r="J15" s="5" t="s">
        <v>12</v>
      </c>
      <c r="K15" s="6" t="s">
        <v>5</v>
      </c>
      <c r="L15" s="28">
        <f>F15*C15*I15</f>
        <v>0</v>
      </c>
      <c r="M15" s="2"/>
      <c r="N15" s="43" t="s">
        <v>80</v>
      </c>
    </row>
    <row r="16" spans="1:14">
      <c r="A16" s="58" t="s">
        <v>49</v>
      </c>
      <c r="B16" s="2"/>
      <c r="C16" s="12"/>
      <c r="D16" s="5" t="s">
        <v>67</v>
      </c>
      <c r="E16" s="15" t="s">
        <v>83</v>
      </c>
      <c r="F16" s="11"/>
      <c r="G16" s="5" t="s">
        <v>68</v>
      </c>
      <c r="H16" s="15" t="s">
        <v>83</v>
      </c>
      <c r="I16" s="14">
        <f>C9*(1-C10)*0.5</f>
        <v>0</v>
      </c>
      <c r="J16" s="5" t="s">
        <v>12</v>
      </c>
      <c r="K16" s="2" t="s">
        <v>19</v>
      </c>
      <c r="L16" s="39">
        <f>F16*C16*I16</f>
        <v>0</v>
      </c>
      <c r="M16" s="2"/>
      <c r="N16" s="43" t="s">
        <v>77</v>
      </c>
    </row>
    <row r="17" spans="1:14">
      <c r="A17" s="58" t="s">
        <v>51</v>
      </c>
      <c r="B17" s="2"/>
      <c r="C17" s="12"/>
      <c r="D17" s="5" t="s">
        <v>67</v>
      </c>
      <c r="E17" s="15" t="s">
        <v>83</v>
      </c>
      <c r="F17" s="11"/>
      <c r="G17" s="5" t="s">
        <v>68</v>
      </c>
      <c r="H17" s="15" t="s">
        <v>83</v>
      </c>
      <c r="I17" s="14">
        <f>(C12-C11)</f>
        <v>0</v>
      </c>
      <c r="J17" s="5" t="s">
        <v>12</v>
      </c>
      <c r="K17" s="6" t="s">
        <v>5</v>
      </c>
      <c r="L17" s="40">
        <f>F17*C17*I17</f>
        <v>0</v>
      </c>
      <c r="M17" s="2"/>
      <c r="N17" s="43" t="s">
        <v>78</v>
      </c>
    </row>
    <row r="18" spans="1:14">
      <c r="A18" s="59" t="s">
        <v>48</v>
      </c>
      <c r="B18" s="3"/>
      <c r="C18" s="2"/>
      <c r="D18" s="5"/>
      <c r="E18" s="15"/>
      <c r="F18" s="4"/>
      <c r="G18" s="5"/>
      <c r="H18" s="6"/>
      <c r="I18" s="7"/>
      <c r="J18" s="5"/>
      <c r="K18" s="6"/>
      <c r="L18" s="28">
        <f>SUM(L15:L17)</f>
        <v>0</v>
      </c>
      <c r="M18" s="2"/>
      <c r="N18" s="2"/>
    </row>
    <row r="19" spans="1:14">
      <c r="A19" s="19"/>
      <c r="B19" s="2"/>
      <c r="C19" s="2"/>
      <c r="D19" s="5"/>
      <c r="E19" s="15"/>
      <c r="F19" s="4"/>
      <c r="G19" s="5"/>
      <c r="H19" s="6"/>
      <c r="I19" s="2"/>
      <c r="J19" s="5"/>
      <c r="K19" s="6"/>
      <c r="L19" s="31"/>
      <c r="M19" s="2"/>
      <c r="N19" s="2"/>
    </row>
    <row r="20" spans="1:14">
      <c r="A20" s="18" t="s">
        <v>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31" t="s">
        <v>3</v>
      </c>
      <c r="M20" s="2"/>
      <c r="N20" s="2"/>
    </row>
    <row r="21" spans="1:14">
      <c r="A21" s="59" t="s">
        <v>37</v>
      </c>
      <c r="B21" s="3"/>
      <c r="C21" s="16" t="s">
        <v>24</v>
      </c>
      <c r="D21" s="16" t="s">
        <v>25</v>
      </c>
      <c r="E21" s="16"/>
      <c r="F21" s="16" t="s">
        <v>26</v>
      </c>
      <c r="G21" s="16" t="s">
        <v>25</v>
      </c>
      <c r="H21" s="2"/>
      <c r="I21" s="2"/>
      <c r="J21" s="5"/>
      <c r="K21" s="5"/>
      <c r="L21" s="31"/>
      <c r="M21" s="2"/>
      <c r="N21" s="2"/>
    </row>
    <row r="22" spans="1:14">
      <c r="A22" s="60" t="s">
        <v>28</v>
      </c>
      <c r="B22" s="3"/>
      <c r="C22" s="12"/>
      <c r="D22" s="5" t="s">
        <v>8</v>
      </c>
      <c r="E22" s="15" t="s">
        <v>83</v>
      </c>
      <c r="F22" s="11"/>
      <c r="G22" s="5" t="s">
        <v>9</v>
      </c>
      <c r="K22" s="6" t="s">
        <v>5</v>
      </c>
      <c r="L22" s="28">
        <f t="shared" ref="L22:L29" si="0">C22*F22</f>
        <v>0</v>
      </c>
      <c r="M22" s="2"/>
      <c r="N22" s="2"/>
    </row>
    <row r="23" spans="1:14">
      <c r="A23" s="60" t="s">
        <v>66</v>
      </c>
      <c r="B23" s="3"/>
      <c r="C23" s="12"/>
      <c r="D23" s="5" t="s">
        <v>8</v>
      </c>
      <c r="E23" s="15" t="s">
        <v>83</v>
      </c>
      <c r="F23" s="11"/>
      <c r="G23" s="5" t="s">
        <v>9</v>
      </c>
      <c r="K23" s="6" t="s">
        <v>5</v>
      </c>
      <c r="L23" s="39">
        <f t="shared" si="0"/>
        <v>0</v>
      </c>
      <c r="M23" s="2"/>
      <c r="N23" s="2"/>
    </row>
    <row r="24" spans="1:14">
      <c r="A24" s="60" t="s">
        <v>29</v>
      </c>
      <c r="B24" s="2"/>
      <c r="C24" s="12"/>
      <c r="D24" s="5" t="s">
        <v>63</v>
      </c>
      <c r="E24" s="15" t="s">
        <v>83</v>
      </c>
      <c r="F24" s="11"/>
      <c r="G24" s="5" t="s">
        <v>64</v>
      </c>
      <c r="K24" s="6" t="s">
        <v>5</v>
      </c>
      <c r="L24" s="39">
        <f t="shared" si="0"/>
        <v>0</v>
      </c>
      <c r="M24" s="2"/>
      <c r="N24" s="2"/>
    </row>
    <row r="25" spans="1:14">
      <c r="A25" s="60" t="s">
        <v>38</v>
      </c>
      <c r="B25" s="2"/>
      <c r="C25" s="12"/>
      <c r="D25" s="5" t="s">
        <v>10</v>
      </c>
      <c r="E25" s="15" t="s">
        <v>83</v>
      </c>
      <c r="F25" s="11"/>
      <c r="G25" s="5" t="s">
        <v>11</v>
      </c>
      <c r="K25" s="6" t="s">
        <v>5</v>
      </c>
      <c r="L25" s="39">
        <f t="shared" si="0"/>
        <v>0</v>
      </c>
      <c r="M25" s="2"/>
      <c r="N25" s="5" t="s">
        <v>58</v>
      </c>
    </row>
    <row r="26" spans="1:14">
      <c r="A26" s="60" t="s">
        <v>39</v>
      </c>
      <c r="B26" s="2"/>
      <c r="C26" s="12"/>
      <c r="D26" s="5" t="s">
        <v>67</v>
      </c>
      <c r="E26" s="15" t="s">
        <v>83</v>
      </c>
      <c r="F26" s="11"/>
      <c r="G26" s="5" t="s">
        <v>68</v>
      </c>
      <c r="K26" s="6" t="s">
        <v>5</v>
      </c>
      <c r="L26" s="39">
        <f t="shared" si="0"/>
        <v>0</v>
      </c>
      <c r="M26" s="2"/>
      <c r="N26" s="2"/>
    </row>
    <row r="27" spans="1:14">
      <c r="A27" s="60" t="s">
        <v>72</v>
      </c>
      <c r="B27" s="2"/>
      <c r="C27" s="12"/>
      <c r="D27" s="5" t="s">
        <v>67</v>
      </c>
      <c r="E27" s="15" t="s">
        <v>83</v>
      </c>
      <c r="F27" s="11"/>
      <c r="G27" s="5" t="s">
        <v>68</v>
      </c>
      <c r="K27" s="6" t="s">
        <v>5</v>
      </c>
      <c r="L27" s="39">
        <f t="shared" si="0"/>
        <v>0</v>
      </c>
      <c r="M27" s="2"/>
      <c r="N27" s="2"/>
    </row>
    <row r="28" spans="1:14">
      <c r="A28" s="60" t="s">
        <v>30</v>
      </c>
      <c r="B28" s="2"/>
      <c r="C28" s="12"/>
      <c r="D28" s="5" t="s">
        <v>10</v>
      </c>
      <c r="E28" s="15" t="s">
        <v>83</v>
      </c>
      <c r="F28" s="11"/>
      <c r="G28" s="5" t="s">
        <v>11</v>
      </c>
      <c r="K28" s="6" t="s">
        <v>5</v>
      </c>
      <c r="L28" s="39">
        <f t="shared" si="0"/>
        <v>0</v>
      </c>
      <c r="M28" s="2"/>
      <c r="N28" s="2"/>
    </row>
    <row r="29" spans="1:14">
      <c r="A29" s="60" t="s">
        <v>31</v>
      </c>
      <c r="B29" s="2"/>
      <c r="C29" s="12"/>
      <c r="D29" s="5" t="s">
        <v>8</v>
      </c>
      <c r="E29" s="15" t="s">
        <v>83</v>
      </c>
      <c r="F29" s="11"/>
      <c r="G29" s="5" t="s">
        <v>9</v>
      </c>
      <c r="K29" s="6" t="s">
        <v>5</v>
      </c>
      <c r="L29" s="39">
        <f t="shared" si="0"/>
        <v>0</v>
      </c>
      <c r="M29" s="2"/>
      <c r="N29" s="2"/>
    </row>
    <row r="30" spans="1:14">
      <c r="A30" s="60" t="s">
        <v>33</v>
      </c>
      <c r="B30" s="2"/>
      <c r="C30" s="25"/>
      <c r="D30" s="5"/>
      <c r="E30" s="15"/>
      <c r="F30" s="26"/>
      <c r="G30" s="5"/>
      <c r="K30" s="6"/>
      <c r="L30" s="41">
        <v>0</v>
      </c>
      <c r="M30" s="2"/>
      <c r="N30" s="2"/>
    </row>
    <row r="31" spans="1:14">
      <c r="A31" s="59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8">
        <f>SUM(L22:L30)</f>
        <v>0</v>
      </c>
      <c r="M31" s="2"/>
      <c r="N31" s="2"/>
    </row>
    <row r="32" spans="1:14">
      <c r="A32" s="61"/>
      <c r="C32" s="2"/>
      <c r="D32" s="2"/>
      <c r="E32" s="2"/>
      <c r="F32" s="2"/>
      <c r="G32" s="2"/>
      <c r="H32" s="2"/>
      <c r="I32" s="2"/>
      <c r="J32" s="2"/>
      <c r="K32" s="2"/>
      <c r="L32" s="31"/>
      <c r="M32" s="2"/>
      <c r="N32" s="2"/>
    </row>
    <row r="33" spans="1:14">
      <c r="A33" s="60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9"/>
      <c r="M33" s="2"/>
      <c r="N33" s="2"/>
    </row>
    <row r="34" spans="1:14">
      <c r="A34" s="60" t="s">
        <v>74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8"/>
      <c r="M34" s="2"/>
      <c r="N34" s="2"/>
    </row>
    <row r="35" spans="1:14">
      <c r="A35" s="60" t="s">
        <v>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8"/>
      <c r="M35" s="2"/>
      <c r="N35" s="2"/>
    </row>
    <row r="36" spans="1:14">
      <c r="A36" s="60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8"/>
      <c r="M36" s="2"/>
      <c r="N36" s="2"/>
    </row>
    <row r="37" spans="1:14">
      <c r="A37" s="58" t="s">
        <v>44</v>
      </c>
      <c r="B37" s="2"/>
      <c r="C37" s="27"/>
      <c r="D37" s="5" t="s">
        <v>69</v>
      </c>
      <c r="E37" s="15" t="s">
        <v>83</v>
      </c>
      <c r="F37" s="13"/>
      <c r="G37" s="53" t="s">
        <v>43</v>
      </c>
      <c r="H37" s="5"/>
      <c r="K37" s="6" t="s">
        <v>5</v>
      </c>
      <c r="L37" s="39">
        <f>((L31+L33+L34+L35+L36)*C37*F37)/12</f>
        <v>0</v>
      </c>
      <c r="M37" s="2"/>
      <c r="N37" s="48" t="s">
        <v>79</v>
      </c>
    </row>
    <row r="38" spans="1:14">
      <c r="A38" s="58" t="s">
        <v>34</v>
      </c>
      <c r="B38" s="2"/>
      <c r="C38" s="12"/>
      <c r="D38" s="5" t="s">
        <v>65</v>
      </c>
      <c r="E38" s="15" t="s">
        <v>83</v>
      </c>
      <c r="F38" s="11"/>
      <c r="G38" s="5" t="s">
        <v>6</v>
      </c>
      <c r="K38" s="6" t="s">
        <v>5</v>
      </c>
      <c r="L38" s="39">
        <f>C38*F38</f>
        <v>0</v>
      </c>
      <c r="M38" s="2"/>
      <c r="N38" s="2"/>
    </row>
    <row r="39" spans="1:14" ht="3.2" customHeight="1">
      <c r="A39" s="58"/>
      <c r="B39" s="2"/>
      <c r="C39" s="25"/>
      <c r="D39" s="5"/>
      <c r="E39" s="15"/>
      <c r="F39" s="26"/>
      <c r="G39" s="5"/>
      <c r="K39" s="6"/>
      <c r="L39" s="30"/>
      <c r="M39" s="2"/>
      <c r="N39" s="2"/>
    </row>
    <row r="40" spans="1:14">
      <c r="A40" s="59" t="s">
        <v>35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8">
        <f>L31+L33+L34+L35+L36+L37+L38</f>
        <v>0</v>
      </c>
      <c r="M40" s="2"/>
      <c r="N40" s="2"/>
    </row>
    <row r="41" spans="1:14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31"/>
      <c r="M41" s="2"/>
      <c r="N41" s="2"/>
    </row>
    <row r="42" spans="1:14">
      <c r="A42" s="59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8">
        <f>L18-L40</f>
        <v>0</v>
      </c>
      <c r="M42" s="2"/>
      <c r="N42" s="2"/>
    </row>
    <row r="43" spans="1:14">
      <c r="A43" s="19"/>
      <c r="B43" s="2"/>
      <c r="C43" s="2"/>
      <c r="D43" s="2"/>
      <c r="E43" s="2"/>
      <c r="F43" s="2"/>
      <c r="G43" s="2"/>
      <c r="H43" s="2"/>
      <c r="I43" s="2"/>
      <c r="J43" s="2"/>
      <c r="K43" s="2"/>
      <c r="L43" s="31"/>
      <c r="M43" s="2"/>
      <c r="N43" s="2"/>
    </row>
    <row r="44" spans="1:14">
      <c r="A44" s="18" t="s">
        <v>2</v>
      </c>
      <c r="B44" s="3"/>
      <c r="C44" s="2"/>
      <c r="D44" s="2"/>
      <c r="E44" s="2"/>
      <c r="F44" s="2"/>
      <c r="G44" s="2"/>
      <c r="H44" s="2"/>
      <c r="I44" s="2"/>
      <c r="J44" s="2"/>
      <c r="K44" s="2"/>
      <c r="L44" s="31"/>
      <c r="M44" s="2"/>
      <c r="N44" s="2"/>
    </row>
    <row r="45" spans="1:14">
      <c r="A45" s="62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9"/>
      <c r="M45" s="2"/>
      <c r="N45" s="2"/>
    </row>
    <row r="46" spans="1:14">
      <c r="A46" s="58" t="s">
        <v>41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8"/>
      <c r="M46" s="2"/>
      <c r="N46" s="2"/>
    </row>
    <row r="47" spans="1:14">
      <c r="A47" s="58" t="s">
        <v>42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41"/>
      <c r="M47" s="2"/>
      <c r="N47" s="2"/>
    </row>
    <row r="48" spans="1:14">
      <c r="A48" s="59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8">
        <f>SUM(L45:L47)</f>
        <v>0</v>
      </c>
      <c r="M48" s="2"/>
      <c r="N48" s="2"/>
    </row>
    <row r="49" spans="1:16" ht="13.5" thickBot="1">
      <c r="A49" s="19"/>
      <c r="B49" s="2"/>
      <c r="C49" s="2"/>
      <c r="D49" s="2"/>
      <c r="E49" s="2"/>
      <c r="F49" s="2"/>
      <c r="G49" s="2"/>
      <c r="H49" s="2"/>
      <c r="I49" s="2"/>
      <c r="J49" s="2"/>
      <c r="K49" s="2"/>
      <c r="L49" s="36"/>
      <c r="M49" s="2"/>
      <c r="N49" s="2"/>
    </row>
    <row r="50" spans="1:16" ht="13.5" thickTop="1">
      <c r="A50" s="18" t="s">
        <v>13</v>
      </c>
      <c r="B50" s="3"/>
      <c r="C50" s="2"/>
      <c r="D50" s="2"/>
      <c r="E50" s="2"/>
      <c r="F50" s="2"/>
      <c r="G50" s="2"/>
      <c r="H50" s="2"/>
      <c r="I50" s="2"/>
      <c r="J50" s="2"/>
      <c r="K50" s="2"/>
      <c r="L50" s="28">
        <f>L40+L48</f>
        <v>0</v>
      </c>
      <c r="M50" s="2"/>
      <c r="N50" s="2"/>
    </row>
    <row r="51" spans="1:16">
      <c r="A51" s="19"/>
      <c r="B51" s="2"/>
      <c r="C51" s="2"/>
      <c r="D51" s="2"/>
      <c r="E51" s="2"/>
      <c r="F51" s="2"/>
      <c r="G51" s="2"/>
      <c r="H51" s="2"/>
      <c r="I51" s="2"/>
      <c r="J51" s="2"/>
      <c r="K51" s="2"/>
      <c r="L51" s="31" t="s">
        <v>3</v>
      </c>
      <c r="M51" s="2"/>
      <c r="N51" s="2"/>
    </row>
    <row r="52" spans="1:16">
      <c r="A52" s="18" t="s">
        <v>14</v>
      </c>
      <c r="B52" s="3"/>
      <c r="C52" s="2"/>
      <c r="D52" s="2"/>
      <c r="E52" s="2"/>
      <c r="F52" s="2"/>
      <c r="G52" s="2"/>
      <c r="H52" s="2"/>
      <c r="I52" s="2"/>
      <c r="J52" s="2"/>
      <c r="K52" s="2"/>
      <c r="L52" s="28">
        <f>L18-L50</f>
        <v>0</v>
      </c>
      <c r="M52" s="2"/>
      <c r="N52" s="2"/>
    </row>
    <row r="53" spans="1:16">
      <c r="A53" s="19"/>
      <c r="B53" s="2"/>
      <c r="C53" s="2"/>
      <c r="D53" s="2"/>
      <c r="E53" s="2"/>
      <c r="F53" s="2"/>
      <c r="G53" s="2"/>
      <c r="H53" s="2"/>
      <c r="I53" s="2"/>
      <c r="J53" s="2"/>
      <c r="K53" s="2"/>
      <c r="L53" s="31"/>
      <c r="M53" s="2"/>
      <c r="N53" s="2"/>
    </row>
    <row r="54" spans="1:16">
      <c r="A54" s="19" t="s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37" t="str">
        <f>IF(I15&gt;0,(L40-L17)/(F16*I16+F15*I15),"--")</f>
        <v>--</v>
      </c>
      <c r="M54" s="2"/>
      <c r="N54" s="5" t="s">
        <v>81</v>
      </c>
    </row>
    <row r="55" spans="1:16">
      <c r="A55" s="19" t="s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37" t="str">
        <f>IF(I16,(L50-L17)/(F16*I16+F15*I15),"--")</f>
        <v>--</v>
      </c>
      <c r="M55" s="2"/>
      <c r="N55" s="5" t="s">
        <v>82</v>
      </c>
    </row>
    <row r="56" spans="1:16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31"/>
      <c r="M56" s="2"/>
      <c r="N56" s="2"/>
    </row>
    <row r="57" spans="1:16">
      <c r="A57" s="19"/>
      <c r="B57" s="2"/>
      <c r="C57" s="2"/>
      <c r="D57" s="2"/>
      <c r="E57" s="2"/>
      <c r="F57" s="2"/>
      <c r="G57" s="2"/>
      <c r="H57" s="2"/>
      <c r="I57" s="2"/>
      <c r="J57" s="2"/>
      <c r="K57" s="2"/>
      <c r="L57" s="31"/>
      <c r="M57" s="2"/>
      <c r="N57" s="2"/>
    </row>
    <row r="58" spans="1:16" s="9" customFormat="1">
      <c r="A58" s="74" t="s">
        <v>76</v>
      </c>
      <c r="B58" s="8"/>
      <c r="C58" s="3"/>
      <c r="D58" s="3"/>
      <c r="E58" s="3"/>
      <c r="F58" s="3"/>
      <c r="G58" s="3"/>
      <c r="H58" s="3"/>
      <c r="I58" s="3"/>
      <c r="J58" s="3"/>
      <c r="K58" s="3"/>
    </row>
    <row r="59" spans="1:16" s="9" customFormat="1">
      <c r="A59" s="64" t="s">
        <v>60</v>
      </c>
      <c r="B59" s="45"/>
    </row>
    <row r="60" spans="1:16" s="9" customFormat="1">
      <c r="A60" s="65" t="s">
        <v>22</v>
      </c>
      <c r="B60" s="10"/>
    </row>
    <row r="61" spans="1:16" s="9" customFormat="1">
      <c r="A61" s="66">
        <f ca="1">TODAY()</f>
        <v>45364</v>
      </c>
      <c r="B61" s="42"/>
    </row>
    <row r="62" spans="1:16" s="9" customFormat="1">
      <c r="A62" s="66"/>
      <c r="B62" s="42"/>
    </row>
    <row r="63" spans="1:16" s="47" customFormat="1">
      <c r="A63" s="67" t="s">
        <v>61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>
      <c r="A64" s="68" t="s">
        <v>62</v>
      </c>
    </row>
  </sheetData>
  <sheetProtection sheet="1" objects="1" scenarios="1"/>
  <hyperlinks>
    <hyperlink ref="A3:B3" r:id="rId1" display="Estimating the Field Capacity of Farm Machines" xr:uid="{00000000-0004-0000-0200-000000000000}"/>
    <hyperlink ref="A3" r:id="rId2" display="Learn in the Financial Information section" xr:uid="{00000000-0004-0000-0200-000001000000}"/>
    <hyperlink ref="A3:G3" r:id="rId3" display="For more information see the Livestock Cost of Production Information File." xr:uid="{00000000-0004-0000-0200-000002000000}"/>
    <hyperlink ref="A3:K3" r:id="rId4" display="For more information see the Livestock Enterprise Budgets Information File." xr:uid="{00000000-0004-0000-0200-000003000000}"/>
    <hyperlink ref="A2" r:id="rId5" xr:uid="{00000000-0004-0000-0200-000004000000}"/>
    <hyperlink ref="A59" r:id="rId6" xr:uid="{00000000-0004-0000-0200-000005000000}"/>
    <hyperlink ref="A64" r:id="rId7" display="https://www.extension.iastate.edu/diversity/ext" xr:uid="{00000000-0004-0000-0200-000006000000}"/>
  </hyperlinks>
  <pageMargins left="0.75" right="0.75" top="0.75" bottom="0.75" header="0.5" footer="0.5"/>
  <pageSetup scale="84" orientation="portrait" r:id="rId8"/>
  <headerFooter alignWithMargins="0">
    <oddHeader>&amp;LIowa State University Extension and Outreach&amp;RAg Decision Maker File B1-21</oddHeader>
    <oddFooter>&amp;Lhttp://www.extension.iastate.edu/agdm/livestock/xls/b1-21beefcowcalfp15.xlsx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Example (calves sold)</vt:lpstr>
      <vt:lpstr>Example (calves fed)</vt:lpstr>
      <vt:lpstr>Blank</vt:lpstr>
      <vt:lpstr>Blank!Print_Area</vt:lpstr>
      <vt:lpstr>'Example (calves fed)'!Print_Area</vt:lpstr>
      <vt:lpstr>'Example (calves sold)'!Print_Area</vt:lpstr>
    </vt:vector>
  </TitlesOfParts>
  <Company>ISU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ISU_AgDM</dc:creator>
  <cp:lastModifiedBy>Johanns, Ann M [EXTAG]</cp:lastModifiedBy>
  <cp:lastPrinted>2018-02-12T20:10:50Z</cp:lastPrinted>
  <dcterms:created xsi:type="dcterms:W3CDTF">2001-03-23T22:57:52Z</dcterms:created>
  <dcterms:modified xsi:type="dcterms:W3CDTF">2024-03-13T19:16:46Z</dcterms:modified>
</cp:coreProperties>
</file>