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LiisaJ/Desktop/Websites/agdm2017/crops/xls/"/>
    </mc:Choice>
  </mc:AlternateContent>
  <xr:revisionPtr revIDLastSave="0" documentId="8_{9E03C98D-D20C-EE44-9B8D-47F6903754A3}" xr6:coauthVersionLast="45" xr6:coauthVersionMax="45" xr10:uidLastSave="{00000000-0000-0000-0000-000000000000}"/>
  <bookViews>
    <workbookView xWindow="0" yWindow="460" windowWidth="24440" windowHeight="13200" xr2:uid="{00000000-000D-0000-FFFF-FFFF00000000}"/>
  </bookViews>
  <sheets>
    <sheet name="Example" sheetId="9" r:id="rId1"/>
    <sheet name="Blank" sheetId="13" r:id="rId2"/>
  </sheets>
  <definedNames>
    <definedName name="_xlnm.Print_Area" localSheetId="1">Blank!$A$1:$F$58</definedName>
    <definedName name="_xlnm.Print_Area" localSheetId="0">Example!$A$1:$F$58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3" l="1"/>
  <c r="F47" i="13"/>
  <c r="D39" i="13"/>
  <c r="B39" i="13" s="1"/>
  <c r="F39" i="13" s="1"/>
  <c r="D35" i="13"/>
  <c r="B35" i="13"/>
  <c r="F35" i="13" s="1"/>
  <c r="B31" i="13"/>
  <c r="B34" i="13" s="1"/>
  <c r="B30" i="13"/>
  <c r="D30" i="13" s="1"/>
  <c r="B29" i="13"/>
  <c r="F29" i="13" s="1"/>
  <c r="F24" i="13"/>
  <c r="F19" i="13"/>
  <c r="F15" i="13"/>
  <c r="F47" i="9"/>
  <c r="B33" i="13" l="1"/>
  <c r="D33" i="13" s="1"/>
  <c r="F30" i="13"/>
  <c r="B43" i="13"/>
  <c r="F43" i="13" s="1"/>
  <c r="D34" i="13"/>
  <c r="F34" i="13"/>
  <c r="D31" i="13"/>
  <c r="F31" i="13"/>
  <c r="D29" i="13"/>
  <c r="B32" i="13"/>
  <c r="A51" i="9"/>
  <c r="D39" i="9"/>
  <c r="B39" i="9" s="1"/>
  <c r="B35" i="9"/>
  <c r="D35" i="9" s="1"/>
  <c r="B31" i="9"/>
  <c r="B34" i="9" s="1"/>
  <c r="B30" i="9"/>
  <c r="B29" i="9"/>
  <c r="B32" i="9" s="1"/>
  <c r="F24" i="9"/>
  <c r="F19" i="9"/>
  <c r="F15" i="9"/>
  <c r="F33" i="13" l="1"/>
  <c r="D43" i="13"/>
  <c r="B42" i="13"/>
  <c r="F32" i="13"/>
  <c r="D32" i="13"/>
  <c r="D36" i="13" s="1"/>
  <c r="B36" i="13"/>
  <c r="F30" i="9"/>
  <c r="B33" i="9"/>
  <c r="B36" i="9" s="1"/>
  <c r="D30" i="9"/>
  <c r="F32" i="9"/>
  <c r="D32" i="9"/>
  <c r="F34" i="9"/>
  <c r="D34" i="9"/>
  <c r="B43" i="9"/>
  <c r="F39" i="9"/>
  <c r="F29" i="9"/>
  <c r="F31" i="9"/>
  <c r="F35" i="9"/>
  <c r="D29" i="9"/>
  <c r="D31" i="9"/>
  <c r="F36" i="13" l="1"/>
  <c r="F42" i="13"/>
  <c r="F46" i="13"/>
  <c r="D42" i="13"/>
  <c r="D33" i="9"/>
  <c r="D36" i="9" s="1"/>
  <c r="F33" i="9"/>
  <c r="F36" i="9" s="1"/>
  <c r="D43" i="9"/>
  <c r="F43" i="9"/>
  <c r="B42" i="9"/>
  <c r="F46" i="9" l="1"/>
  <c r="F42" i="9"/>
  <c r="D4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Economics Department</author>
    <author>Ann Johanns</author>
    <author xml:space="preserve">Edwards, William M </author>
    <author>William Edwards</author>
  </authors>
  <commentList>
    <comment ref="A6" authorId="0" shapeId="0" xr:uid="{00000000-0006-0000-0000-000001000000}">
      <text>
        <r>
          <rPr>
            <sz val="8"/>
            <color indexed="81"/>
            <rFont val="Tahoma"/>
            <family val="2"/>
          </rPr>
          <t>Place the cursor over cells with 
red triangles to read comments.</t>
        </r>
      </text>
    </comment>
    <comment ref="F15" authorId="1" shapeId="0" xr:uid="{00000000-0006-0000-0000-000002000000}">
      <text>
        <r>
          <rPr>
            <sz val="9"/>
            <color indexed="81"/>
            <rFont val="Tahoma"/>
            <family val="2"/>
          </rPr>
          <t>Assumes the dry matter yield of 
stover is 100% of the dry matter 
yield of corn grain.</t>
        </r>
      </text>
    </comment>
    <comment ref="F19" authorId="2" shapeId="0" xr:uid="{00000000-0006-0000-0000-000003000000}">
      <text>
        <r>
          <rPr>
            <sz val="9"/>
            <color indexed="81"/>
            <rFont val="Tahoma"/>
            <family val="2"/>
          </rPr>
          <t>Research shows 8 to 10 pounds of dry matter 
per cubic foot of stover. Assumes 9 pounds 
per cubic foot.</t>
        </r>
      </text>
    </comment>
    <comment ref="F24" authorId="2" shapeId="0" xr:uid="{00000000-0006-0000-0000-000004000000}">
      <text>
        <r>
          <rPr>
            <sz val="9"/>
            <color indexed="81"/>
            <rFont val="Tahoma"/>
            <family val="2"/>
          </rPr>
          <t>Research shows 10 to 12 pounds of dry matter 
per cubic foot of stover. Assumes 11 pounds 
per cubic foot.</t>
        </r>
      </text>
    </comment>
    <comment ref="B35" authorId="3" shapeId="0" xr:uid="{00000000-0006-0000-0000-000005000000}">
      <text>
        <r>
          <rPr>
            <sz val="9"/>
            <color indexed="81"/>
            <rFont val="Tahoma"/>
            <family val="2"/>
          </rPr>
          <t>Cost for chopping stalks, raking, baling, 
moving and transporting bales, and plastic wrap.</t>
        </r>
      </text>
    </comment>
    <comment ref="D39" authorId="3" shapeId="0" xr:uid="{00000000-0006-0000-0000-000006000000}">
      <text>
        <r>
          <rPr>
            <sz val="9"/>
            <color indexed="81"/>
            <rFont val="Tahoma"/>
            <family val="2"/>
          </rPr>
          <t>Feed value of one ton of corn stover is estimated 
to equal the value of .85 tons of mixed hay minus 
the value of .22 tons of dried distillers grains.</t>
        </r>
      </text>
    </comment>
    <comment ref="B43" authorId="3" shapeId="0" xr:uid="{00000000-0006-0000-0000-000007000000}">
      <text>
        <r>
          <rPr>
            <sz val="9"/>
            <color indexed="81"/>
            <rFont val="Tahoma"/>
            <family val="2"/>
          </rPr>
          <t>Feed value of one bale of stover 
minus the cost of harvesting.</t>
        </r>
      </text>
    </comment>
    <comment ref="F46" authorId="3" shapeId="0" xr:uid="{00000000-0006-0000-0000-000008000000}">
      <text>
        <r>
          <rPr>
            <sz val="9"/>
            <color indexed="81"/>
            <rFont val="Tahoma"/>
            <family val="2"/>
          </rPr>
          <t>Based on the removal cost of nutrients for  
1.25 ton of stover per acre.</t>
        </r>
      </text>
    </comment>
    <comment ref="F47" authorId="3" shapeId="0" xr:uid="{00000000-0006-0000-0000-000009000000}">
      <text>
        <r>
          <rPr>
            <sz val="9"/>
            <color indexed="81"/>
            <rFont val="Tahoma"/>
            <family val="2"/>
          </rPr>
          <t>Based on one acre of stover replacing 
25 pounds of hay per day for 15 days 
(2 acres of stover per cow per month).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Economics Department</author>
    <author>Ann Johanns</author>
    <author xml:space="preserve">Edwards, William M </author>
    <author>William Edwards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Place the cursor over cells with 
red triangles to read comments.</t>
        </r>
      </text>
    </comment>
    <comment ref="F15" authorId="1" shapeId="0" xr:uid="{00000000-0006-0000-0100-000002000000}">
      <text>
        <r>
          <rPr>
            <sz val="9"/>
            <color indexed="81"/>
            <rFont val="Tahoma"/>
            <family val="2"/>
          </rPr>
          <t>Assumes the dry matter yield of 
stover is 100% of the dry matter 
yield of corn grain.</t>
        </r>
      </text>
    </comment>
    <comment ref="F19" authorId="2" shapeId="0" xr:uid="{00000000-0006-0000-0100-000003000000}">
      <text>
        <r>
          <rPr>
            <sz val="9"/>
            <color indexed="81"/>
            <rFont val="Tahoma"/>
            <family val="2"/>
          </rPr>
          <t>Research shows 8 to 10 pounds of dry matter 
per cubic foot of stover. Assumes 9 pounds 
per cubic foot.</t>
        </r>
      </text>
    </comment>
    <comment ref="F24" authorId="2" shapeId="0" xr:uid="{00000000-0006-0000-0100-000004000000}">
      <text>
        <r>
          <rPr>
            <sz val="9"/>
            <color indexed="81"/>
            <rFont val="Tahoma"/>
            <family val="2"/>
          </rPr>
          <t>Research shows 10 to 12 pounds of dry matter 
per cubic foot of stover. Assumes 11 pounds 
per cubic foot.</t>
        </r>
      </text>
    </comment>
    <comment ref="B35" authorId="3" shapeId="0" xr:uid="{00000000-0006-0000-0100-000005000000}">
      <text>
        <r>
          <rPr>
            <sz val="9"/>
            <color indexed="81"/>
            <rFont val="Tahoma"/>
            <family val="2"/>
          </rPr>
          <t>Cost for chopping stalks, raking, baling, 
moving and transporting bales, and plastic wrap.</t>
        </r>
      </text>
    </comment>
    <comment ref="D39" authorId="3" shapeId="0" xr:uid="{00000000-0006-0000-0100-000006000000}">
      <text>
        <r>
          <rPr>
            <sz val="9"/>
            <color indexed="81"/>
            <rFont val="Tahoma"/>
            <family val="2"/>
          </rPr>
          <t>Feed value of one ton of corn stover is estimated 
to equal the value of .85 tons of mixed hay minus 
the value of .22 tons of dried distillers grains.</t>
        </r>
      </text>
    </comment>
    <comment ref="B43" authorId="3" shapeId="0" xr:uid="{00000000-0006-0000-0100-000007000000}">
      <text>
        <r>
          <rPr>
            <sz val="9"/>
            <color indexed="81"/>
            <rFont val="Tahoma"/>
            <family val="2"/>
          </rPr>
          <t>Feed value of one bale of stover 
minus the cost of harvesting.</t>
        </r>
      </text>
    </comment>
    <comment ref="F46" authorId="3" shapeId="0" xr:uid="{00000000-0006-0000-0100-000008000000}">
      <text>
        <r>
          <rPr>
            <sz val="9"/>
            <color indexed="81"/>
            <rFont val="Tahoma"/>
            <family val="2"/>
          </rPr>
          <t>Based on the removal cost of nutrients for  
1.25 ton of stover per acre.</t>
        </r>
      </text>
    </comment>
    <comment ref="F47" authorId="3" shapeId="0" xr:uid="{00000000-0006-0000-0100-000009000000}">
      <text>
        <r>
          <rPr>
            <sz val="9"/>
            <color indexed="81"/>
            <rFont val="Tahoma"/>
            <family val="2"/>
          </rPr>
          <t>Based on one acre of stover replacing 
25 pounds of hay per day for 15 days 
(2 acres of stover per cow per month).</t>
        </r>
      </text>
    </comment>
  </commentList>
</comments>
</file>

<file path=xl/sharedStrings.xml><?xml version="1.0" encoding="utf-8"?>
<sst xmlns="http://schemas.openxmlformats.org/spreadsheetml/2006/main" count="142" uniqueCount="65">
  <si>
    <t>Value based on the cost of alternative feed sources (maximum price to offer)</t>
  </si>
  <si>
    <t>$ / ton</t>
  </si>
  <si>
    <t>$ / acre</t>
  </si>
  <si>
    <t>Please enter your input values into the yellow shaded cells.</t>
  </si>
  <si>
    <t>Place the cursor over cells with red triangles to read comments.</t>
  </si>
  <si>
    <t>Corn Stover Pricer</t>
  </si>
  <si>
    <t>$ / bale</t>
  </si>
  <si>
    <t>Chopping stalks, $ per acre</t>
  </si>
  <si>
    <t>Raking, $ per acre</t>
  </si>
  <si>
    <t>Baling, $ per bale</t>
  </si>
  <si>
    <t xml:space="preserve">Harvesting costs for corn stover </t>
  </si>
  <si>
    <t>Value based on costs to seller (minimum price to accept)</t>
  </si>
  <si>
    <t>Total harvesting costs</t>
  </si>
  <si>
    <t>Bales harvested per acre</t>
  </si>
  <si>
    <t>Value for large round bales of corn stover</t>
  </si>
  <si>
    <t>% of stover harvested</t>
  </si>
  <si>
    <t>Cost for plastic wrap (if used), $ per bale</t>
  </si>
  <si>
    <t>Feed value and nutrient costs for corn stover</t>
  </si>
  <si>
    <t>Estimated bales harvested per acre (optional)</t>
  </si>
  <si>
    <t>Estimated moisture percent of stover, %</t>
  </si>
  <si>
    <t>Pounds of nitrogen removed</t>
  </si>
  <si>
    <t>Pounds of phosphate removed</t>
  </si>
  <si>
    <t>Pounds of potash removed</t>
  </si>
  <si>
    <t>Per Bale</t>
  </si>
  <si>
    <t>Per Wet Ton</t>
  </si>
  <si>
    <t>Per Acre</t>
  </si>
  <si>
    <t>Price of anhydrous ammonia, $ per ton</t>
  </si>
  <si>
    <t>Price of potash (0-0-60), $ per ton</t>
  </si>
  <si>
    <t>See current Iowa Farm Custom Rate Survey</t>
  </si>
  <si>
    <t>Estimated weight of a large round bale (optional)</t>
  </si>
  <si>
    <t>Nitrogen, lb.</t>
  </si>
  <si>
    <t>Phosphorus, lb.</t>
  </si>
  <si>
    <t>Potassium, lb.</t>
  </si>
  <si>
    <t>Price of dried distillers grains (DDGS), $ per ton</t>
  </si>
  <si>
    <t>Market value of 1.16 tons of hay minus .22 ton of DDGS</t>
  </si>
  <si>
    <t>Hay price for medium quality mixed grass/legume hay, $ per ton</t>
  </si>
  <si>
    <t>Bale diameter, inches</t>
  </si>
  <si>
    <t>Bale width, inches</t>
  </si>
  <si>
    <t>Date Printed:</t>
  </si>
  <si>
    <t>Est. bales harvested per acre</t>
  </si>
  <si>
    <t>Corn yield, bu./acre</t>
  </si>
  <si>
    <t>Nutrient removal rates, lb. / ton of dry matter</t>
  </si>
  <si>
    <t>Cost to replace nitrogen</t>
  </si>
  <si>
    <t>Cost to replace phosphate</t>
  </si>
  <si>
    <t>Cost to replace potash</t>
  </si>
  <si>
    <t>Transporting bales to point of sale, $ per bale</t>
  </si>
  <si>
    <t>Corn stover harvested</t>
  </si>
  <si>
    <t>Equals cost of corn stover (at point of sale)</t>
  </si>
  <si>
    <t>Estimated weight of a large bale of corn stover</t>
  </si>
  <si>
    <t>Estimated weight of a large square bale (optional)</t>
  </si>
  <si>
    <t>Bale height, feet</t>
  </si>
  <si>
    <t>Bale width, feet</t>
  </si>
  <si>
    <t>Bale length, feet</t>
  </si>
  <si>
    <t>Estimated bale wet weight, lb.</t>
  </si>
  <si>
    <t>Value for unharvested corn stover that will be harvested</t>
  </si>
  <si>
    <t>Value for unharvested corn stover that will be grazed</t>
  </si>
  <si>
    <t>Moving bales to storage, $ per bale</t>
  </si>
  <si>
    <t>Ag Decision Maker -- Iowa State University Extension and Outreach</t>
  </si>
  <si>
    <t>Price of DAP (18-46-0), $ per ton</t>
  </si>
  <si>
    <t>This institution is an equal opportunity provider. For the full non-discrimination statement or accommodation inquiries, go to www.extension.iastate.edu/diversity/ext.</t>
  </si>
  <si>
    <t xml:space="preserve">Authors: William Edwards, ISU Extension Economist; </t>
  </si>
  <si>
    <t xml:space="preserve">Shawn Shouse ISU Extension Field Specialist for Southwest Iowa; Tim Eggers, </t>
  </si>
  <si>
    <t xml:space="preserve">Kyle Jensen and Darrell Busby, former ISU Extension Field Specialists. </t>
  </si>
  <si>
    <t>Version 1.2_112020</t>
  </si>
  <si>
    <r>
      <t xml:space="preserve">Information File A1-70 </t>
    </r>
    <r>
      <rPr>
        <u/>
        <sz val="10"/>
        <color indexed="45"/>
        <rFont val="Arial"/>
        <family val="2"/>
      </rPr>
      <t>"Estimating a Price for Corn Stover"</t>
    </r>
    <r>
      <rPr>
        <sz val="10"/>
        <rFont val="Arial"/>
        <family val="2"/>
      </rPr>
      <t xml:space="preserve"> has more details for estimating a price for corn stover standing in the field or harvested and stored.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</si>
</sst>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_);\(0.0\)"/>
    <numFmt numFmtId="168" formatCode="#,##0.0_);\(#,##0.0\)"/>
    <numFmt numFmtId="169" formatCode="0_);\(0\)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11"/>
      <color indexed="63"/>
      <name val="Arial"/>
      <family val="2"/>
    </font>
    <font>
      <u/>
      <sz val="10"/>
      <color indexed="45"/>
      <name val="Arial"/>
      <family val="2"/>
    </font>
    <font>
      <sz val="6"/>
      <color indexed="63"/>
      <name val="Univers"/>
      <family val="2"/>
    </font>
    <font>
      <sz val="6"/>
      <name val="Arial"/>
      <family val="2"/>
    </font>
    <font>
      <i/>
      <sz val="10"/>
      <name val="Arial"/>
      <family val="2"/>
    </font>
    <font>
      <b/>
      <sz val="14"/>
      <color indexed="9"/>
      <name val="Arial"/>
      <family val="2"/>
    </font>
    <font>
      <sz val="9"/>
      <name val="Arial"/>
      <family val="2"/>
    </font>
    <font>
      <u/>
      <sz val="10"/>
      <color rgb="FFC00000"/>
      <name val="Arial"/>
      <family val="2"/>
    </font>
    <font>
      <sz val="9"/>
      <color indexed="81"/>
      <name val="Tahoma"/>
      <family val="2"/>
    </font>
    <font>
      <b/>
      <sz val="16"/>
      <color indexed="9"/>
      <name val="Arial"/>
      <family val="2"/>
    </font>
    <font>
      <sz val="10"/>
      <color indexed="63"/>
      <name val="Arial"/>
      <family val="2"/>
    </font>
    <font>
      <sz val="10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2" tint="-9.9948118533890809E-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 applyProtection="1"/>
    <xf numFmtId="0" fontId="0" fillId="0" borderId="0" xfId="0" applyProtection="1"/>
    <xf numFmtId="0" fontId="4" fillId="0" borderId="0" xfId="0" applyFont="1" applyProtection="1"/>
    <xf numFmtId="0" fontId="0" fillId="0" borderId="0" xfId="0" applyFill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Border="1" applyProtection="1"/>
    <xf numFmtId="0" fontId="0" fillId="0" borderId="5" xfId="0" applyBorder="1" applyProtection="1"/>
    <xf numFmtId="44" fontId="0" fillId="0" borderId="0" xfId="0" applyNumberFormat="1" applyBorder="1" applyProtection="1"/>
    <xf numFmtId="44" fontId="4" fillId="0" borderId="0" xfId="2" applyFont="1" applyBorder="1" applyProtection="1"/>
    <xf numFmtId="0" fontId="4" fillId="0" borderId="0" xfId="0" applyFont="1" applyFill="1" applyBorder="1" applyProtection="1"/>
    <xf numFmtId="0" fontId="1" fillId="0" borderId="0" xfId="0" applyFont="1" applyBorder="1" applyAlignment="1" applyProtection="1"/>
    <xf numFmtId="0" fontId="11" fillId="0" borderId="0" xfId="0" applyFont="1" applyProtection="1"/>
    <xf numFmtId="0" fontId="10" fillId="0" borderId="0" xfId="0" applyFont="1" applyAlignment="1" applyProtection="1">
      <alignment wrapText="1"/>
    </xf>
    <xf numFmtId="9" fontId="1" fillId="0" borderId="0" xfId="4" applyFill="1" applyBorder="1" applyProtection="1">
      <protection locked="0"/>
    </xf>
    <xf numFmtId="0" fontId="0" fillId="0" borderId="0" xfId="0" applyBorder="1" applyAlignment="1" applyProtection="1">
      <alignment horizontal="right"/>
    </xf>
    <xf numFmtId="44" fontId="0" fillId="0" borderId="0" xfId="0" applyNumberFormat="1" applyBorder="1" applyAlignment="1" applyProtection="1">
      <alignment horizontal="right"/>
    </xf>
    <xf numFmtId="44" fontId="4" fillId="0" borderId="0" xfId="2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44" fontId="3" fillId="0" borderId="3" xfId="2" applyFont="1" applyBorder="1" applyAlignment="1" applyProtection="1">
      <alignment horizontal="right"/>
    </xf>
    <xf numFmtId="44" fontId="0" fillId="0" borderId="3" xfId="0" applyNumberFormat="1" applyBorder="1" applyProtection="1"/>
    <xf numFmtId="0" fontId="0" fillId="0" borderId="7" xfId="0" applyBorder="1" applyProtection="1"/>
    <xf numFmtId="0" fontId="3" fillId="0" borderId="0" xfId="0" applyFont="1" applyBorder="1" applyProtection="1"/>
    <xf numFmtId="0" fontId="1" fillId="0" borderId="0" xfId="0" applyFont="1" applyBorder="1" applyProtection="1"/>
    <xf numFmtId="0" fontId="2" fillId="0" borderId="0" xfId="0" applyFont="1" applyBorder="1" applyProtection="1"/>
    <xf numFmtId="0" fontId="3" fillId="0" borderId="5" xfId="0" applyFont="1" applyBorder="1" applyAlignment="1" applyProtection="1">
      <alignment horizontal="right"/>
    </xf>
    <xf numFmtId="44" fontId="3" fillId="0" borderId="5" xfId="2" applyFont="1" applyBorder="1" applyAlignment="1" applyProtection="1">
      <alignment horizontal="right"/>
    </xf>
    <xf numFmtId="0" fontId="3" fillId="0" borderId="4" xfId="0" applyFont="1" applyBorder="1" applyAlignment="1" applyProtection="1">
      <alignment horizontal="right"/>
    </xf>
    <xf numFmtId="164" fontId="1" fillId="0" borderId="0" xfId="2" applyNumberFormat="1" applyBorder="1" applyAlignment="1" applyProtection="1">
      <alignment horizontal="right"/>
    </xf>
    <xf numFmtId="44" fontId="0" fillId="0" borderId="5" xfId="0" applyNumberFormat="1" applyBorder="1" applyAlignment="1" applyProtection="1">
      <alignment horizontal="right"/>
    </xf>
    <xf numFmtId="44" fontId="0" fillId="0" borderId="8" xfId="0" applyNumberFormat="1" applyBorder="1" applyAlignment="1" applyProtection="1">
      <alignment horizontal="right"/>
    </xf>
    <xf numFmtId="44" fontId="0" fillId="0" borderId="7" xfId="0" applyNumberFormat="1" applyBorder="1" applyAlignment="1" applyProtection="1">
      <alignment horizontal="right"/>
    </xf>
    <xf numFmtId="44" fontId="1" fillId="0" borderId="0" xfId="0" applyNumberFormat="1" applyFont="1" applyBorder="1" applyAlignment="1" applyProtection="1">
      <alignment horizontal="right"/>
    </xf>
    <xf numFmtId="44" fontId="1" fillId="0" borderId="5" xfId="2" applyFont="1" applyBorder="1" applyAlignment="1" applyProtection="1">
      <alignment horizontal="right"/>
    </xf>
    <xf numFmtId="0" fontId="12" fillId="0" borderId="3" xfId="0" applyFont="1" applyBorder="1" applyProtection="1"/>
    <xf numFmtId="0" fontId="3" fillId="0" borderId="0" xfId="3" applyFont="1" applyAlignment="1" applyProtection="1">
      <alignment horizontal="left"/>
    </xf>
    <xf numFmtId="0" fontId="0" fillId="0" borderId="6" xfId="0" applyBorder="1" applyAlignment="1" applyProtection="1">
      <alignment horizontal="left" indent="1"/>
    </xf>
    <xf numFmtId="0" fontId="5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/>
    <xf numFmtId="14" fontId="1" fillId="0" borderId="0" xfId="0" applyNumberFormat="1" applyFont="1" applyAlignment="1" applyProtection="1"/>
    <xf numFmtId="167" fontId="1" fillId="0" borderId="0" xfId="0" applyNumberFormat="1" applyFont="1" applyBorder="1" applyAlignment="1" applyProtection="1">
      <alignment horizontal="right"/>
    </xf>
    <xf numFmtId="168" fontId="0" fillId="0" borderId="0" xfId="0" applyNumberFormat="1" applyBorder="1" applyProtection="1"/>
    <xf numFmtId="168" fontId="1" fillId="0" borderId="5" xfId="1" applyNumberFormat="1" applyFont="1" applyBorder="1" applyAlignment="1" applyProtection="1">
      <alignment horizontal="right"/>
    </xf>
    <xf numFmtId="44" fontId="1" fillId="0" borderId="0" xfId="2" applyFont="1" applyBorder="1" applyAlignment="1" applyProtection="1">
      <alignment horizontal="left"/>
    </xf>
    <xf numFmtId="44" fontId="1" fillId="0" borderId="0" xfId="0" applyNumberFormat="1" applyFont="1" applyBorder="1" applyAlignment="1" applyProtection="1">
      <alignment horizontal="left"/>
    </xf>
    <xf numFmtId="44" fontId="1" fillId="0" borderId="5" xfId="2" applyFont="1" applyBorder="1" applyAlignment="1" applyProtection="1">
      <alignment horizontal="left"/>
    </xf>
    <xf numFmtId="44" fontId="5" fillId="0" borderId="0" xfId="2" applyFont="1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44" fontId="1" fillId="0" borderId="5" xfId="2" applyBorder="1" applyAlignment="1" applyProtection="1">
      <alignment horizontal="left"/>
    </xf>
    <xf numFmtId="44" fontId="0" fillId="0" borderId="7" xfId="0" applyNumberFormat="1" applyBorder="1" applyAlignment="1" applyProtection="1"/>
    <xf numFmtId="44" fontId="0" fillId="0" borderId="7" xfId="0" applyNumberFormat="1" applyBorder="1" applyAlignment="1" applyProtection="1">
      <alignment horizontal="left"/>
    </xf>
    <xf numFmtId="44" fontId="0" fillId="0" borderId="0" xfId="0" applyNumberFormat="1" applyBorder="1" applyAlignment="1" applyProtection="1">
      <alignment horizontal="left"/>
    </xf>
    <xf numFmtId="44" fontId="5" fillId="0" borderId="0" xfId="2" applyFont="1" applyBorder="1" applyAlignment="1" applyProtection="1">
      <alignment horizontal="right"/>
    </xf>
    <xf numFmtId="0" fontId="12" fillId="0" borderId="0" xfId="0" applyFont="1" applyBorder="1" applyAlignment="1" applyProtection="1"/>
    <xf numFmtId="0" fontId="12" fillId="0" borderId="5" xfId="0" applyFont="1" applyBorder="1" applyAlignment="1" applyProtection="1"/>
    <xf numFmtId="0" fontId="12" fillId="0" borderId="0" xfId="2" applyNumberFormat="1" applyFont="1" applyFill="1" applyBorder="1" applyAlignment="1" applyProtection="1">
      <protection locked="0"/>
    </xf>
    <xf numFmtId="0" fontId="12" fillId="0" borderId="5" xfId="2" applyNumberFormat="1" applyFont="1" applyFill="1" applyBorder="1" applyAlignment="1" applyProtection="1">
      <protection locked="0"/>
    </xf>
    <xf numFmtId="169" fontId="0" fillId="2" borderId="10" xfId="0" applyNumberFormat="1" applyFill="1" applyBorder="1" applyProtection="1">
      <protection locked="0"/>
    </xf>
    <xf numFmtId="0" fontId="2" fillId="0" borderId="0" xfId="0" quotePrefix="1" applyFont="1" applyBorder="1" applyAlignment="1" applyProtection="1">
      <alignment horizontal="left"/>
    </xf>
    <xf numFmtId="0" fontId="2" fillId="0" borderId="0" xfId="0" quotePrefix="1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centerContinuous"/>
    </xf>
    <xf numFmtId="10" fontId="2" fillId="0" borderId="0" xfId="0" applyNumberFormat="1" applyFont="1" applyBorder="1" applyProtection="1"/>
    <xf numFmtId="9" fontId="2" fillId="0" borderId="0" xfId="0" applyNumberFormat="1" applyFont="1" applyBorder="1" applyProtection="1"/>
    <xf numFmtId="0" fontId="2" fillId="0" borderId="0" xfId="0" quotePrefix="1" applyFont="1" applyBorder="1" applyAlignment="1" applyProtection="1">
      <alignment horizontal="centerContinuous"/>
    </xf>
    <xf numFmtId="166" fontId="1" fillId="0" borderId="5" xfId="1" applyNumberFormat="1" applyFont="1" applyBorder="1" applyProtection="1"/>
    <xf numFmtId="0" fontId="2" fillId="0" borderId="0" xfId="0" applyFont="1" applyProtection="1"/>
    <xf numFmtId="44" fontId="1" fillId="0" borderId="0" xfId="2" applyFont="1" applyFill="1" applyBorder="1" applyProtection="1"/>
    <xf numFmtId="9" fontId="1" fillId="2" borderId="10" xfId="4" applyFont="1" applyFill="1" applyBorder="1" applyProtection="1">
      <protection locked="0"/>
    </xf>
    <xf numFmtId="9" fontId="1" fillId="0" borderId="0" xfId="4" applyFont="1" applyFill="1" applyBorder="1" applyProtection="1">
      <protection locked="0"/>
    </xf>
    <xf numFmtId="44" fontId="1" fillId="0" borderId="7" xfId="2" applyFont="1" applyBorder="1" applyAlignment="1" applyProtection="1"/>
    <xf numFmtId="44" fontId="1" fillId="0" borderId="8" xfId="2" applyFont="1" applyBorder="1" applyAlignment="1" applyProtection="1"/>
    <xf numFmtId="0" fontId="4" fillId="0" borderId="0" xfId="0" applyFont="1" applyBorder="1" applyAlignment="1" applyProtection="1"/>
    <xf numFmtId="0" fontId="4" fillId="0" borderId="0" xfId="0" applyFont="1" applyFill="1" applyBorder="1" applyAlignment="1" applyProtection="1"/>
    <xf numFmtId="168" fontId="0" fillId="0" borderId="0" xfId="0" applyNumberFormat="1" applyBorder="1" applyAlignment="1" applyProtection="1">
      <alignment horizontal="right"/>
    </xf>
    <xf numFmtId="44" fontId="1" fillId="0" borderId="0" xfId="2" applyFont="1" applyBorder="1" applyAlignment="1" applyProtection="1">
      <alignment horizontal="right"/>
    </xf>
    <xf numFmtId="44" fontId="5" fillId="0" borderId="5" xfId="2" applyFont="1" applyBorder="1" applyAlignment="1" applyProtection="1">
      <alignment horizontal="right"/>
    </xf>
    <xf numFmtId="44" fontId="1" fillId="0" borderId="8" xfId="2" applyFont="1" applyBorder="1" applyAlignment="1" applyProtection="1">
      <alignment horizontal="right"/>
    </xf>
    <xf numFmtId="44" fontId="1" fillId="0" borderId="11" xfId="0" applyNumberFormat="1" applyFont="1" applyBorder="1" applyAlignment="1" applyProtection="1">
      <alignment horizontal="right"/>
    </xf>
    <xf numFmtId="44" fontId="1" fillId="0" borderId="11" xfId="2" applyNumberFormat="1" applyFont="1" applyBorder="1" applyAlignment="1" applyProtection="1">
      <alignment horizontal="right"/>
    </xf>
    <xf numFmtId="44" fontId="1" fillId="0" borderId="12" xfId="2" applyNumberFormat="1" applyFont="1" applyBorder="1" applyAlignment="1" applyProtection="1">
      <alignment horizontal="right"/>
    </xf>
    <xf numFmtId="169" fontId="0" fillId="2" borderId="13" xfId="0" applyNumberFormat="1" applyFill="1" applyBorder="1" applyProtection="1">
      <protection locked="0"/>
    </xf>
    <xf numFmtId="165" fontId="1" fillId="0" borderId="5" xfId="1" applyNumberFormat="1" applyFill="1" applyBorder="1" applyAlignment="1" applyProtection="1">
      <alignment horizontal="right"/>
      <protection locked="0"/>
    </xf>
    <xf numFmtId="0" fontId="0" fillId="0" borderId="8" xfId="0" applyBorder="1" applyProtection="1"/>
    <xf numFmtId="164" fontId="1" fillId="0" borderId="0" xfId="2" applyNumberFormat="1" applyFont="1" applyFill="1" applyBorder="1" applyProtection="1">
      <protection locked="0"/>
    </xf>
    <xf numFmtId="0" fontId="5" fillId="0" borderId="0" xfId="0" applyFont="1" applyBorder="1" applyProtection="1"/>
    <xf numFmtId="0" fontId="5" fillId="0" borderId="0" xfId="0" applyFont="1" applyFill="1" applyBorder="1" applyProtection="1"/>
    <xf numFmtId="0" fontId="12" fillId="0" borderId="0" xfId="0" applyFont="1" applyBorder="1" applyProtection="1"/>
    <xf numFmtId="0" fontId="4" fillId="0" borderId="3" xfId="0" applyFont="1" applyBorder="1" applyProtection="1"/>
    <xf numFmtId="44" fontId="1" fillId="0" borderId="0" xfId="2" applyNumberFormat="1" applyFont="1" applyBorder="1" applyAlignment="1" applyProtection="1">
      <alignment horizontal="right"/>
    </xf>
    <xf numFmtId="0" fontId="13" fillId="3" borderId="14" xfId="0" applyFont="1" applyFill="1" applyBorder="1" applyAlignment="1"/>
    <xf numFmtId="164" fontId="1" fillId="4" borderId="1" xfId="2" applyNumberFormat="1" applyFont="1" applyFill="1" applyBorder="1" applyProtection="1">
      <protection locked="0"/>
    </xf>
    <xf numFmtId="44" fontId="1" fillId="4" borderId="1" xfId="2" applyFont="1" applyFill="1" applyBorder="1" applyProtection="1">
      <protection locked="0"/>
    </xf>
    <xf numFmtId="44" fontId="0" fillId="4" borderId="1" xfId="2" applyFont="1" applyFill="1" applyBorder="1" applyProtection="1">
      <protection locked="0"/>
    </xf>
    <xf numFmtId="44" fontId="1" fillId="4" borderId="1" xfId="2" applyNumberFormat="1" applyFill="1" applyBorder="1" applyProtection="1">
      <protection locked="0"/>
    </xf>
    <xf numFmtId="44" fontId="1" fillId="4" borderId="1" xfId="2" applyNumberFormat="1" applyFont="1" applyFill="1" applyBorder="1" applyProtection="1">
      <protection locked="0"/>
    </xf>
    <xf numFmtId="169" fontId="0" fillId="4" borderId="10" xfId="0" applyNumberFormat="1" applyFill="1" applyBorder="1" applyProtection="1">
      <protection locked="0"/>
    </xf>
    <xf numFmtId="9" fontId="1" fillId="4" borderId="1" xfId="4" applyFont="1" applyFill="1" applyBorder="1" applyProtection="1">
      <protection locked="0"/>
    </xf>
    <xf numFmtId="166" fontId="1" fillId="4" borderId="1" xfId="1" applyNumberFormat="1" applyFont="1" applyFill="1" applyBorder="1" applyProtection="1">
      <protection locked="0"/>
    </xf>
    <xf numFmtId="165" fontId="1" fillId="4" borderId="10" xfId="1" applyNumberFormat="1" applyFont="1" applyFill="1" applyBorder="1" applyProtection="1">
      <protection locked="0"/>
    </xf>
    <xf numFmtId="169" fontId="0" fillId="4" borderId="10" xfId="0" applyNumberFormat="1" applyFill="1" applyBorder="1" applyAlignment="1" applyProtection="1">
      <protection locked="0"/>
    </xf>
    <xf numFmtId="167" fontId="0" fillId="4" borderId="1" xfId="0" applyNumberFormat="1" applyFill="1" applyBorder="1" applyProtection="1">
      <protection locked="0"/>
    </xf>
    <xf numFmtId="0" fontId="18" fillId="0" borderId="0" xfId="0" applyFont="1" applyAlignment="1" applyProtection="1">
      <alignment wrapText="1"/>
    </xf>
    <xf numFmtId="0" fontId="18" fillId="0" borderId="0" xfId="0" applyFont="1" applyAlignment="1" applyProtection="1"/>
    <xf numFmtId="0" fontId="1" fillId="0" borderId="0" xfId="3" applyFont="1" applyAlignment="1" applyProtection="1">
      <alignment horizontal="left" indent="1"/>
    </xf>
    <xf numFmtId="14" fontId="1" fillId="0" borderId="0" xfId="0" applyNumberFormat="1" applyFont="1" applyAlignment="1" applyProtection="1">
      <alignment horizontal="left" indent="1"/>
    </xf>
    <xf numFmtId="0" fontId="15" fillId="0" borderId="0" xfId="3" applyFont="1" applyAlignment="1" applyProtection="1">
      <alignment horizontal="left" wrapText="1" indent="1"/>
    </xf>
    <xf numFmtId="0" fontId="19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left" indent="1"/>
    </xf>
    <xf numFmtId="0" fontId="4" fillId="0" borderId="2" xfId="0" applyFont="1" applyBorder="1" applyAlignment="1" applyProtection="1">
      <alignment horizontal="left" indent="1"/>
    </xf>
    <xf numFmtId="0" fontId="5" fillId="0" borderId="6" xfId="0" applyFont="1" applyBorder="1" applyAlignment="1" applyProtection="1">
      <alignment horizontal="left" indent="2"/>
    </xf>
    <xf numFmtId="0" fontId="5" fillId="0" borderId="9" xfId="0" applyFont="1" applyBorder="1" applyAlignment="1" applyProtection="1">
      <alignment horizontal="left" indent="2"/>
    </xf>
    <xf numFmtId="0" fontId="4" fillId="0" borderId="2" xfId="0" applyFont="1" applyFill="1" applyBorder="1" applyAlignment="1" applyProtection="1">
      <alignment horizontal="left" indent="1"/>
    </xf>
    <xf numFmtId="0" fontId="3" fillId="0" borderId="6" xfId="0" applyFont="1" applyBorder="1" applyAlignment="1" applyProtection="1">
      <alignment horizontal="left" indent="1"/>
    </xf>
    <xf numFmtId="0" fontId="1" fillId="0" borderId="6" xfId="0" applyFont="1" applyBorder="1" applyAlignment="1" applyProtection="1">
      <alignment horizontal="left" indent="2"/>
    </xf>
    <xf numFmtId="0" fontId="0" fillId="0" borderId="6" xfId="0" applyBorder="1" applyAlignment="1" applyProtection="1">
      <alignment horizontal="left" indent="2"/>
    </xf>
    <xf numFmtId="0" fontId="4" fillId="0" borderId="6" xfId="0" applyFont="1" applyBorder="1" applyAlignment="1" applyProtection="1">
      <alignment horizontal="left" indent="1"/>
    </xf>
    <xf numFmtId="0" fontId="1" fillId="0" borderId="6" xfId="0" applyFont="1" applyFill="1" applyBorder="1" applyAlignment="1" applyProtection="1">
      <alignment horizontal="left" indent="2"/>
    </xf>
    <xf numFmtId="0" fontId="15" fillId="0" borderId="9" xfId="3" applyFont="1" applyFill="1" applyBorder="1" applyAlignment="1" applyProtection="1">
      <alignment horizontal="left" indent="1"/>
    </xf>
    <xf numFmtId="0" fontId="17" fillId="3" borderId="14" xfId="0" applyFont="1" applyFill="1" applyBorder="1" applyAlignment="1">
      <alignment horizontal="left" indent="1"/>
    </xf>
    <xf numFmtId="0" fontId="8" fillId="0" borderId="0" xfId="0" applyFont="1" applyAlignment="1" applyProtection="1">
      <alignment horizontal="left" indent="1"/>
    </xf>
    <xf numFmtId="0" fontId="0" fillId="0" borderId="0" xfId="0" applyAlignment="1" applyProtection="1">
      <alignment horizontal="left" indent="1"/>
    </xf>
    <xf numFmtId="0" fontId="0" fillId="2" borderId="1" xfId="0" applyFill="1" applyBorder="1" applyAlignment="1" applyProtection="1">
      <alignment horizontal="left" indent="1"/>
    </xf>
    <xf numFmtId="0" fontId="14" fillId="0" borderId="0" xfId="0" applyFont="1" applyBorder="1" applyAlignment="1" applyProtection="1">
      <alignment horizontal="left" indent="1"/>
    </xf>
    <xf numFmtId="0" fontId="1" fillId="0" borderId="0" xfId="0" applyFont="1" applyBorder="1" applyAlignment="1" applyProtection="1">
      <alignment horizontal="left" indent="1"/>
    </xf>
    <xf numFmtId="0" fontId="1" fillId="0" borderId="0" xfId="3" applyFont="1" applyAlignment="1" applyProtection="1">
      <alignment horizontal="left" wrapText="1" indent="1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CCCC99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C"/>
      <rgbColor rgb="0099CCFF"/>
      <rgbColor rgb="0099000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99"/>
      <color rgb="FFFDFCD3"/>
      <color rgb="FFFAF8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0</xdr:rowOff>
    </xdr:from>
    <xdr:to>
      <xdr:col>6</xdr:col>
      <xdr:colOff>9525</xdr:colOff>
      <xdr:row>6</xdr:row>
      <xdr:rowOff>157196</xdr:rowOff>
    </xdr:to>
    <xdr:pic>
      <xdr:nvPicPr>
        <xdr:cNvPr id="2" name="Picture 45" descr="Stover bales" title="Bale in fiel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5" y="0"/>
          <a:ext cx="981075" cy="15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457201</xdr:colOff>
      <xdr:row>48</xdr:row>
      <xdr:rowOff>84667</xdr:rowOff>
    </xdr:from>
    <xdr:to>
      <xdr:col>5</xdr:col>
      <xdr:colOff>897806</xdr:colOff>
      <xdr:row>53</xdr:row>
      <xdr:rowOff>136482</xdr:rowOff>
    </xdr:to>
    <xdr:pic>
      <xdr:nvPicPr>
        <xdr:cNvPr id="3" name="Picture 2" title="Iowa State University Extension and Outreach Wordmark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1" y="8356600"/>
          <a:ext cx="3471672" cy="8900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0</xdr:rowOff>
    </xdr:from>
    <xdr:to>
      <xdr:col>6</xdr:col>
      <xdr:colOff>9525</xdr:colOff>
      <xdr:row>6</xdr:row>
      <xdr:rowOff>157196</xdr:rowOff>
    </xdr:to>
    <xdr:pic>
      <xdr:nvPicPr>
        <xdr:cNvPr id="2" name="Picture 45" descr="Stover bales" title="Bale in fie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3825" y="0"/>
          <a:ext cx="981075" cy="15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457201</xdr:colOff>
      <xdr:row>48</xdr:row>
      <xdr:rowOff>84667</xdr:rowOff>
    </xdr:from>
    <xdr:to>
      <xdr:col>5</xdr:col>
      <xdr:colOff>897806</xdr:colOff>
      <xdr:row>53</xdr:row>
      <xdr:rowOff>136482</xdr:rowOff>
    </xdr:to>
    <xdr:pic>
      <xdr:nvPicPr>
        <xdr:cNvPr id="3" name="Picture 2" title="Iowa State University Extension and Outreach Wordmark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2076" y="8333317"/>
          <a:ext cx="3393355" cy="861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tension.iastate.edu/agdm/crops/pdf/a3-10.pdf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agdm@iastate.edu?subject=AgDM%20Spreadsheet" TargetMode="External"/><Relationship Id="rId1" Type="http://schemas.openxmlformats.org/officeDocument/2006/relationships/hyperlink" Target="http://www.extension.iastate.edu/agdm/crops/html/a1-70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tension.iastate.edu/agdm/crops/pdf/a3-10.pdf" TargetMode="External"/><Relationship Id="rId7" Type="http://schemas.openxmlformats.org/officeDocument/2006/relationships/comments" Target="../comments2.xml"/><Relationship Id="rId2" Type="http://schemas.openxmlformats.org/officeDocument/2006/relationships/hyperlink" Target="mailto:agdm@iastate.edu?subject=AgDM%20Spreadsheet" TargetMode="External"/><Relationship Id="rId1" Type="http://schemas.openxmlformats.org/officeDocument/2006/relationships/hyperlink" Target="http://www.extension.iastate.edu/agdm/crops/html/a1-70.html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9"/>
  <sheetViews>
    <sheetView showGridLines="0" tabSelected="1" zoomScaleNormal="100" workbookViewId="0"/>
  </sheetViews>
  <sheetFormatPr baseColWidth="10" defaultColWidth="9.1640625" defaultRowHeight="13" x14ac:dyDescent="0.15"/>
  <cols>
    <col min="1" max="1" width="70.6640625" style="2" customWidth="1"/>
    <col min="2" max="2" width="15.6640625" style="2" customWidth="1"/>
    <col min="3" max="3" width="1.6640625" style="2" customWidth="1"/>
    <col min="4" max="4" width="21.1640625" style="2" customWidth="1"/>
    <col min="5" max="5" width="5.6640625" style="2" customWidth="1"/>
    <col min="6" max="6" width="15.6640625" style="2" customWidth="1"/>
    <col min="7" max="16384" width="9.1640625" style="2"/>
  </cols>
  <sheetData>
    <row r="1" spans="1:12" s="92" customFormat="1" ht="28.5" customHeight="1" thickBot="1" x14ac:dyDescent="0.25">
      <c r="A1" s="121" t="s">
        <v>5</v>
      </c>
    </row>
    <row r="2" spans="1:12" ht="15" thickTop="1" x14ac:dyDescent="0.15">
      <c r="A2" s="122" t="s">
        <v>57</v>
      </c>
      <c r="B2" s="3"/>
      <c r="C2" s="3"/>
    </row>
    <row r="3" spans="1:12" ht="28" x14ac:dyDescent="0.15">
      <c r="A3" s="127" t="s">
        <v>64</v>
      </c>
      <c r="B3" s="38"/>
      <c r="C3" s="38"/>
    </row>
    <row r="4" spans="1:12" x14ac:dyDescent="0.15">
      <c r="A4" s="123"/>
    </row>
    <row r="5" spans="1:12" x14ac:dyDescent="0.15">
      <c r="A5" s="124" t="s">
        <v>3</v>
      </c>
    </row>
    <row r="6" spans="1:12" x14ac:dyDescent="0.15">
      <c r="A6" s="125" t="s">
        <v>4</v>
      </c>
      <c r="B6" s="41"/>
      <c r="C6" s="41"/>
      <c r="D6" s="41"/>
      <c r="E6" s="41"/>
    </row>
    <row r="7" spans="1:12" ht="14" thickBot="1" x14ac:dyDescent="0.2">
      <c r="A7" s="4"/>
    </row>
    <row r="8" spans="1:12" x14ac:dyDescent="0.15">
      <c r="A8" s="111" t="s">
        <v>17</v>
      </c>
      <c r="B8" s="5"/>
      <c r="C8" s="90" t="s">
        <v>41</v>
      </c>
      <c r="D8" s="5"/>
      <c r="E8" s="37"/>
      <c r="F8" s="6"/>
      <c r="G8" s="27"/>
      <c r="H8" s="27"/>
      <c r="I8" s="61"/>
      <c r="J8"/>
      <c r="K8" s="62"/>
      <c r="L8" s="7"/>
    </row>
    <row r="9" spans="1:12" x14ac:dyDescent="0.15">
      <c r="A9" s="117" t="s">
        <v>35</v>
      </c>
      <c r="B9" s="93">
        <v>100</v>
      </c>
      <c r="C9" s="27"/>
      <c r="D9" s="7" t="s">
        <v>30</v>
      </c>
      <c r="E9" s="7"/>
      <c r="F9" s="101"/>
      <c r="G9" s="63"/>
      <c r="H9" s="63"/>
      <c r="I9" s="63"/>
      <c r="J9" s="64"/>
      <c r="K9" s="65"/>
      <c r="L9" s="7"/>
    </row>
    <row r="10" spans="1:12" x14ac:dyDescent="0.15">
      <c r="A10" s="112" t="s">
        <v>33</v>
      </c>
      <c r="B10" s="93">
        <v>150</v>
      </c>
      <c r="C10" s="27"/>
      <c r="D10" s="7" t="s">
        <v>31</v>
      </c>
      <c r="E10" s="7"/>
      <c r="F10" s="101">
        <v>3</v>
      </c>
      <c r="G10" s="63"/>
      <c r="H10" s="63"/>
      <c r="I10" s="63"/>
      <c r="J10" s="64"/>
      <c r="K10" s="65"/>
      <c r="L10" s="7"/>
    </row>
    <row r="11" spans="1:12" x14ac:dyDescent="0.15">
      <c r="A11" s="117" t="s">
        <v>26</v>
      </c>
      <c r="B11" s="93">
        <v>500</v>
      </c>
      <c r="C11" s="27"/>
      <c r="D11" s="4" t="s">
        <v>32</v>
      </c>
      <c r="E11" s="4"/>
      <c r="F11" s="101">
        <v>19</v>
      </c>
      <c r="G11" s="63"/>
      <c r="H11" s="63"/>
      <c r="I11" s="63"/>
      <c r="J11" s="64"/>
      <c r="K11" s="65"/>
      <c r="L11" s="7"/>
    </row>
    <row r="12" spans="1:12" x14ac:dyDescent="0.15">
      <c r="A12" s="116" t="s">
        <v>58</v>
      </c>
      <c r="B12" s="93">
        <v>450</v>
      </c>
      <c r="C12" s="58" t="s">
        <v>18</v>
      </c>
      <c r="D12" s="7"/>
      <c r="E12" s="58"/>
      <c r="F12" s="59"/>
      <c r="G12" s="63"/>
      <c r="H12" s="63"/>
      <c r="I12" s="63"/>
      <c r="J12" s="64"/>
      <c r="K12" s="65"/>
      <c r="L12" s="7"/>
    </row>
    <row r="13" spans="1:12" x14ac:dyDescent="0.15">
      <c r="A13" s="117" t="s">
        <v>27</v>
      </c>
      <c r="B13" s="93">
        <v>550</v>
      </c>
      <c r="C13" s="27"/>
      <c r="D13" s="7" t="s">
        <v>40</v>
      </c>
      <c r="E13" s="7"/>
      <c r="F13" s="83">
        <v>200</v>
      </c>
      <c r="G13" s="66"/>
      <c r="H13" s="66"/>
      <c r="I13" s="63"/>
      <c r="J13" s="64"/>
      <c r="K13" s="65"/>
      <c r="L13" s="7"/>
    </row>
    <row r="14" spans="1:12" x14ac:dyDescent="0.15">
      <c r="A14" s="118" t="s">
        <v>46</v>
      </c>
      <c r="B14" s="86"/>
      <c r="C14" s="27"/>
      <c r="D14" s="69" t="s">
        <v>15</v>
      </c>
      <c r="E14" s="69"/>
      <c r="F14" s="70">
        <v>0.5</v>
      </c>
      <c r="G14" s="66"/>
      <c r="H14" s="66"/>
      <c r="I14" s="63"/>
    </row>
    <row r="15" spans="1:12" x14ac:dyDescent="0.15">
      <c r="A15" s="117" t="s">
        <v>19</v>
      </c>
      <c r="B15" s="99">
        <v>0.2</v>
      </c>
      <c r="C15" s="27"/>
      <c r="D15" s="71" t="s">
        <v>39</v>
      </c>
      <c r="E15" s="71"/>
      <c r="F15" s="84">
        <f>IF(B16&gt;0,F13*56*0.845*F14/(B16*(1-B15)),)</f>
        <v>3.9433333333333334</v>
      </c>
      <c r="H15" s="66"/>
      <c r="I15" s="63"/>
    </row>
    <row r="16" spans="1:12" x14ac:dyDescent="0.15">
      <c r="A16" s="112" t="s">
        <v>48</v>
      </c>
      <c r="B16" s="100">
        <v>1500</v>
      </c>
      <c r="C16" s="56" t="s">
        <v>29</v>
      </c>
      <c r="D16" s="7"/>
      <c r="E16" s="56"/>
      <c r="F16" s="57"/>
      <c r="H16" s="66"/>
      <c r="I16" s="63"/>
    </row>
    <row r="17" spans="1:11" x14ac:dyDescent="0.15">
      <c r="A17" s="117" t="s">
        <v>13</v>
      </c>
      <c r="B17" s="103">
        <v>4</v>
      </c>
      <c r="C17" s="27"/>
      <c r="D17" s="7" t="s">
        <v>36</v>
      </c>
      <c r="E17" s="7"/>
      <c r="F17" s="60">
        <v>70</v>
      </c>
      <c r="H17" s="66"/>
      <c r="I17" s="63"/>
    </row>
    <row r="18" spans="1:11" x14ac:dyDescent="0.15">
      <c r="A18" s="118" t="s">
        <v>10</v>
      </c>
      <c r="C18" s="27"/>
      <c r="D18" s="7" t="s">
        <v>37</v>
      </c>
      <c r="E18" s="7"/>
      <c r="F18" s="60">
        <v>60</v>
      </c>
      <c r="H18" s="68"/>
      <c r="I18" s="68"/>
      <c r="J18" s="68"/>
      <c r="K18" s="68"/>
    </row>
    <row r="19" spans="1:11" x14ac:dyDescent="0.15">
      <c r="A19" s="117" t="s">
        <v>7</v>
      </c>
      <c r="B19" s="94">
        <v>12.4</v>
      </c>
      <c r="C19" s="27"/>
      <c r="D19" s="26" t="s">
        <v>53</v>
      </c>
      <c r="E19" s="7"/>
      <c r="F19" s="67">
        <f>(F17/24)*(F17/24)*(F18/12)*3.14*9/(1-B15)</f>
        <v>1502.5390625</v>
      </c>
      <c r="H19" s="68"/>
      <c r="I19" s="68"/>
    </row>
    <row r="20" spans="1:11" x14ac:dyDescent="0.15">
      <c r="A20" s="117" t="s">
        <v>8</v>
      </c>
      <c r="B20" s="94"/>
      <c r="C20" s="89" t="s">
        <v>49</v>
      </c>
      <c r="D20" s="7"/>
      <c r="E20" s="7"/>
      <c r="F20" s="8"/>
      <c r="H20" s="68"/>
      <c r="I20" s="68"/>
      <c r="J20" s="68"/>
      <c r="K20" s="68"/>
    </row>
    <row r="21" spans="1:11" x14ac:dyDescent="0.15">
      <c r="A21" s="117" t="s">
        <v>9</v>
      </c>
      <c r="B21" s="94">
        <v>12.35</v>
      </c>
      <c r="C21" s="7"/>
      <c r="D21" s="87" t="s">
        <v>50</v>
      </c>
      <c r="E21" s="7"/>
      <c r="F21" s="98">
        <v>3</v>
      </c>
      <c r="H21" s="68"/>
      <c r="I21" s="68"/>
      <c r="J21" s="68"/>
      <c r="K21" s="68"/>
    </row>
    <row r="22" spans="1:11" x14ac:dyDescent="0.15">
      <c r="A22" s="119" t="s">
        <v>56</v>
      </c>
      <c r="B22" s="95">
        <v>3.15</v>
      </c>
      <c r="C22" s="27"/>
      <c r="D22" s="87" t="s">
        <v>51</v>
      </c>
      <c r="E22" s="7"/>
      <c r="F22" s="98">
        <v>4</v>
      </c>
    </row>
    <row r="23" spans="1:11" x14ac:dyDescent="0.15">
      <c r="A23" s="117" t="s">
        <v>16</v>
      </c>
      <c r="B23" s="96"/>
      <c r="C23" s="27"/>
      <c r="D23" s="88" t="s">
        <v>52</v>
      </c>
      <c r="E23" s="7"/>
      <c r="F23" s="102">
        <v>8</v>
      </c>
    </row>
    <row r="24" spans="1:11" x14ac:dyDescent="0.15">
      <c r="A24" s="112" t="s">
        <v>45</v>
      </c>
      <c r="B24" s="97">
        <v>6.25</v>
      </c>
      <c r="C24" s="27"/>
      <c r="D24" s="26" t="s">
        <v>53</v>
      </c>
      <c r="E24" s="7"/>
      <c r="F24" s="67">
        <f>F21*F22*F23*11/(1-B15)</f>
        <v>1320</v>
      </c>
    </row>
    <row r="25" spans="1:11" ht="14" thickBot="1" x14ac:dyDescent="0.2">
      <c r="A25" s="120" t="s">
        <v>28</v>
      </c>
      <c r="B25" s="24"/>
      <c r="C25" s="24"/>
      <c r="D25" s="24"/>
      <c r="E25" s="24"/>
      <c r="F25" s="85"/>
    </row>
    <row r="26" spans="1:11" ht="14" thickBot="1" x14ac:dyDescent="0.2">
      <c r="D26" s="71"/>
      <c r="E26" s="71"/>
      <c r="F26" s="15"/>
    </row>
    <row r="27" spans="1:11" x14ac:dyDescent="0.15">
      <c r="A27" s="114" t="s">
        <v>14</v>
      </c>
      <c r="B27" s="5"/>
      <c r="C27" s="5"/>
      <c r="D27" s="5"/>
      <c r="E27" s="5"/>
      <c r="F27" s="6"/>
    </row>
    <row r="28" spans="1:11" x14ac:dyDescent="0.15">
      <c r="A28" s="115" t="s">
        <v>11</v>
      </c>
      <c r="B28" s="20" t="s">
        <v>23</v>
      </c>
      <c r="C28" s="20"/>
      <c r="D28" s="20" t="s">
        <v>24</v>
      </c>
      <c r="E28" s="20"/>
      <c r="F28" s="28" t="s">
        <v>25</v>
      </c>
    </row>
    <row r="29" spans="1:11" x14ac:dyDescent="0.15">
      <c r="A29" s="112" t="s">
        <v>20</v>
      </c>
      <c r="B29" s="43">
        <f>(F9/2000)*B16*(1-B15)</f>
        <v>0</v>
      </c>
      <c r="C29" s="43"/>
      <c r="D29" s="76">
        <f>IF(B16&gt;0,B29/($B$16/2000),)</f>
        <v>0</v>
      </c>
      <c r="E29" s="44"/>
      <c r="F29" s="45">
        <f t="shared" ref="F29:F34" si="0">B29*B$17</f>
        <v>0</v>
      </c>
    </row>
    <row r="30" spans="1:11" x14ac:dyDescent="0.15">
      <c r="A30" s="112" t="s">
        <v>21</v>
      </c>
      <c r="B30" s="43">
        <f>(F10/2000)*B16*(1-B15)</f>
        <v>1.8</v>
      </c>
      <c r="C30" s="43"/>
      <c r="D30" s="76">
        <f>IF(B16&gt;0,B30/($B$16/2000),)</f>
        <v>2.4</v>
      </c>
      <c r="E30" s="44"/>
      <c r="F30" s="45">
        <f t="shared" si="0"/>
        <v>7.2</v>
      </c>
    </row>
    <row r="31" spans="1:11" x14ac:dyDescent="0.15">
      <c r="A31" s="112" t="s">
        <v>22</v>
      </c>
      <c r="B31" s="43">
        <f>(F11/2000)*B16*(1-B15)</f>
        <v>11.4</v>
      </c>
      <c r="C31" s="43"/>
      <c r="D31" s="76">
        <f>IF(B16&gt;0,B31/($B$16/2000),)</f>
        <v>15.200000000000001</v>
      </c>
      <c r="E31" s="44"/>
      <c r="F31" s="45">
        <f t="shared" si="0"/>
        <v>45.6</v>
      </c>
    </row>
    <row r="32" spans="1:11" x14ac:dyDescent="0.15">
      <c r="A32" s="112" t="s">
        <v>42</v>
      </c>
      <c r="B32" s="77">
        <f>(B29*B11/1640)</f>
        <v>0</v>
      </c>
      <c r="C32" s="43"/>
      <c r="D32" s="35">
        <f>IF(B13&gt;0,B32/(B$16/2000),)</f>
        <v>0</v>
      </c>
      <c r="E32" s="47"/>
      <c r="F32" s="36">
        <f t="shared" si="0"/>
        <v>0</v>
      </c>
    </row>
    <row r="33" spans="1:6" x14ac:dyDescent="0.15">
      <c r="A33" s="112" t="s">
        <v>43</v>
      </c>
      <c r="B33" s="91">
        <f>(B30*(B12-360*B11/1640)/920)</f>
        <v>0.66569459172852607</v>
      </c>
      <c r="C33" s="43"/>
      <c r="D33" s="35">
        <f>IF(B15&gt;0,B33/(B$16/2000),)</f>
        <v>0.88759278897136806</v>
      </c>
      <c r="E33" s="47"/>
      <c r="F33" s="36">
        <f t="shared" si="0"/>
        <v>2.6627783669141043</v>
      </c>
    </row>
    <row r="34" spans="1:6" x14ac:dyDescent="0.15">
      <c r="A34" s="112" t="s">
        <v>44</v>
      </c>
      <c r="B34" s="77">
        <f>(B31*B13/1200)</f>
        <v>5.2249999999999996</v>
      </c>
      <c r="C34" s="46"/>
      <c r="D34" s="35">
        <f>IF(B16&gt;0,B34/(B$16/2000),)</f>
        <v>6.9666666666666659</v>
      </c>
      <c r="E34" s="47"/>
      <c r="F34" s="36">
        <f t="shared" si="0"/>
        <v>20.9</v>
      </c>
    </row>
    <row r="35" spans="1:6" s="1" customFormat="1" x14ac:dyDescent="0.15">
      <c r="A35" s="116" t="s">
        <v>12</v>
      </c>
      <c r="B35" s="81">
        <f>IF(B17&gt;0,(B19+B20)/B17+B21+B22+B23+B24,)</f>
        <v>24.849999999999998</v>
      </c>
      <c r="C35" s="46"/>
      <c r="D35" s="80">
        <f>IF(B16&gt;0,B35/(B$16/2000),)</f>
        <v>33.133333333333333</v>
      </c>
      <c r="E35" s="47"/>
      <c r="F35" s="82">
        <f>IF(B35&gt;0,B35*B$17,)</f>
        <v>99.399999999999991</v>
      </c>
    </row>
    <row r="36" spans="1:6" x14ac:dyDescent="0.15">
      <c r="A36" s="112" t="s">
        <v>47</v>
      </c>
      <c r="B36" s="55">
        <f>SUM(B32:B35)</f>
        <v>30.740694591728523</v>
      </c>
      <c r="C36" s="49"/>
      <c r="D36" s="55">
        <f>SUM(D32:D35)</f>
        <v>40.987592788971369</v>
      </c>
      <c r="E36" s="49"/>
      <c r="F36" s="78">
        <f>SUM(F32:F35)</f>
        <v>122.96277836691409</v>
      </c>
    </row>
    <row r="37" spans="1:6" x14ac:dyDescent="0.15">
      <c r="A37" s="39"/>
      <c r="B37" s="46"/>
      <c r="C37" s="46"/>
      <c r="D37" s="50"/>
      <c r="E37" s="50"/>
      <c r="F37" s="51"/>
    </row>
    <row r="38" spans="1:6" x14ac:dyDescent="0.15">
      <c r="A38" s="115" t="s">
        <v>0</v>
      </c>
      <c r="B38" s="7"/>
      <c r="C38" s="7"/>
      <c r="D38" s="16"/>
      <c r="E38" s="16"/>
      <c r="F38" s="29"/>
    </row>
    <row r="39" spans="1:6" ht="14" thickBot="1" x14ac:dyDescent="0.2">
      <c r="A39" s="113" t="s">
        <v>34</v>
      </c>
      <c r="B39" s="72">
        <f>D39*B16/2000</f>
        <v>62.249999999999993</v>
      </c>
      <c r="C39" s="72"/>
      <c r="D39" s="52">
        <f>1.16*B9-0.22*B10</f>
        <v>82.999999999999986</v>
      </c>
      <c r="E39" s="52"/>
      <c r="F39" s="73">
        <f>B39*B$17</f>
        <v>248.99999999999997</v>
      </c>
    </row>
    <row r="40" spans="1:6" ht="14" thickBot="1" x14ac:dyDescent="0.2">
      <c r="A40" s="21"/>
      <c r="B40" s="10"/>
      <c r="C40" s="10"/>
      <c r="D40" s="18"/>
      <c r="E40" s="18"/>
      <c r="F40" s="18"/>
    </row>
    <row r="41" spans="1:6" x14ac:dyDescent="0.15">
      <c r="A41" s="111" t="s">
        <v>54</v>
      </c>
      <c r="B41" s="22" t="s">
        <v>6</v>
      </c>
      <c r="C41" s="22"/>
      <c r="D41" s="19" t="s">
        <v>1</v>
      </c>
      <c r="E41" s="19"/>
      <c r="F41" s="30" t="s">
        <v>2</v>
      </c>
    </row>
    <row r="42" spans="1:6" x14ac:dyDescent="0.15">
      <c r="A42" s="112" t="s">
        <v>11</v>
      </c>
      <c r="B42" s="46">
        <f>SUM(B32:B34)</f>
        <v>5.8906945917285256</v>
      </c>
      <c r="C42" s="46"/>
      <c r="D42" s="17">
        <f>IF(B16&gt;0,B42/(B$16/2000),)</f>
        <v>7.8542594556380338</v>
      </c>
      <c r="E42" s="54"/>
      <c r="F42" s="48">
        <f>B42*B$17</f>
        <v>23.562778366914102</v>
      </c>
    </row>
    <row r="43" spans="1:6" ht="14" thickBot="1" x14ac:dyDescent="0.2">
      <c r="A43" s="113" t="s">
        <v>0</v>
      </c>
      <c r="B43" s="34">
        <f>B39-B35</f>
        <v>37.399999999999991</v>
      </c>
      <c r="C43" s="53"/>
      <c r="D43" s="34">
        <f>IF(B16&gt;0,B43/(B$16/2000),)</f>
        <v>49.866666666666653</v>
      </c>
      <c r="E43" s="53"/>
      <c r="F43" s="79">
        <f>B43*B$17</f>
        <v>149.59999999999997</v>
      </c>
    </row>
    <row r="44" spans="1:6" ht="14" thickBot="1" x14ac:dyDescent="0.2">
      <c r="A44" s="11"/>
      <c r="B44" s="7"/>
      <c r="C44" s="7"/>
      <c r="D44" s="7"/>
      <c r="E44" s="7"/>
      <c r="F44" s="31"/>
    </row>
    <row r="45" spans="1:6" x14ac:dyDescent="0.15">
      <c r="A45" s="111" t="s">
        <v>55</v>
      </c>
      <c r="B45" s="5"/>
      <c r="C45" s="5"/>
      <c r="D45" s="23"/>
      <c r="E45" s="23"/>
      <c r="F45" s="30" t="s">
        <v>2</v>
      </c>
    </row>
    <row r="46" spans="1:6" x14ac:dyDescent="0.15">
      <c r="A46" s="112" t="s">
        <v>11</v>
      </c>
      <c r="B46" s="7"/>
      <c r="C46" s="7"/>
      <c r="D46" s="9"/>
      <c r="E46" s="9"/>
      <c r="F46" s="32">
        <f>1.25*B42</f>
        <v>7.363368239660657</v>
      </c>
    </row>
    <row r="47" spans="1:6" ht="14" thickBot="1" x14ac:dyDescent="0.2">
      <c r="A47" s="113" t="s">
        <v>0</v>
      </c>
      <c r="B47" s="24"/>
      <c r="C47" s="24"/>
      <c r="D47" s="24"/>
      <c r="E47" s="24"/>
      <c r="F47" s="33">
        <f>25*15*B9/2000</f>
        <v>18.75</v>
      </c>
    </row>
    <row r="48" spans="1:6" x14ac:dyDescent="0.15">
      <c r="A48" s="40"/>
      <c r="B48" s="7"/>
      <c r="C48" s="7"/>
      <c r="D48" s="7"/>
      <c r="E48" s="7"/>
      <c r="F48" s="17"/>
    </row>
    <row r="49" spans="1:11" s="1" customFormat="1" x14ac:dyDescent="0.15">
      <c r="A49" s="126" t="s">
        <v>63</v>
      </c>
      <c r="B49" s="74"/>
      <c r="C49" s="74"/>
      <c r="D49" s="75"/>
      <c r="E49" s="75"/>
      <c r="F49" s="12"/>
      <c r="G49" s="12"/>
      <c r="H49" s="12"/>
      <c r="I49" s="12"/>
    </row>
    <row r="50" spans="1:11" s="1" customFormat="1" x14ac:dyDescent="0.15">
      <c r="A50" s="106" t="s">
        <v>38</v>
      </c>
      <c r="B50" s="74"/>
      <c r="C50" s="74"/>
      <c r="D50" s="75"/>
      <c r="E50" s="75"/>
      <c r="F50" s="12"/>
      <c r="G50" s="12"/>
      <c r="H50" s="12"/>
      <c r="I50" s="12"/>
    </row>
    <row r="51" spans="1:11" s="1" customFormat="1" x14ac:dyDescent="0.15">
      <c r="A51" s="107">
        <f ca="1">TODAY()</f>
        <v>44150</v>
      </c>
      <c r="B51" s="74"/>
      <c r="C51" s="74"/>
      <c r="D51" s="75"/>
      <c r="E51" s="75"/>
      <c r="F51" s="12"/>
      <c r="G51" s="12"/>
      <c r="H51" s="12"/>
      <c r="I51" s="12"/>
    </row>
    <row r="52" spans="1:11" s="1" customFormat="1" ht="12.75" customHeight="1" x14ac:dyDescent="0.15">
      <c r="A52" s="108" t="s">
        <v>60</v>
      </c>
    </row>
    <row r="53" spans="1:11" ht="14" x14ac:dyDescent="0.15">
      <c r="A53" s="108" t="s">
        <v>61</v>
      </c>
    </row>
    <row r="54" spans="1:11" ht="14" x14ac:dyDescent="0.15">
      <c r="A54" s="108" t="s">
        <v>62</v>
      </c>
      <c r="G54" s="13"/>
      <c r="H54" s="13"/>
      <c r="I54" s="13"/>
      <c r="J54" s="13"/>
      <c r="K54" s="13"/>
    </row>
    <row r="55" spans="1:11" ht="13.5" customHeight="1" x14ac:dyDescent="0.15">
      <c r="A55" s="109"/>
      <c r="G55" s="14"/>
      <c r="H55" s="14"/>
      <c r="I55" s="14"/>
      <c r="J55" s="14"/>
      <c r="K55" s="14"/>
    </row>
    <row r="56" spans="1:11" s="1" customFormat="1" x14ac:dyDescent="0.15">
      <c r="A56" s="110"/>
      <c r="G56" s="104"/>
      <c r="H56" s="104"/>
      <c r="I56" s="104"/>
      <c r="J56" s="104"/>
      <c r="K56" s="104"/>
    </row>
    <row r="57" spans="1:11" s="1" customFormat="1" ht="12.75" customHeight="1" x14ac:dyDescent="0.15">
      <c r="A57" s="110" t="s">
        <v>59</v>
      </c>
      <c r="B57" s="105"/>
      <c r="C57" s="105"/>
      <c r="D57" s="105"/>
      <c r="E57" s="105"/>
      <c r="F57" s="105"/>
      <c r="G57" s="26"/>
    </row>
    <row r="58" spans="1:11" s="1" customFormat="1" x14ac:dyDescent="0.15">
      <c r="A58" s="105"/>
      <c r="B58" s="105"/>
      <c r="C58" s="105"/>
      <c r="D58" s="105"/>
      <c r="E58" s="105"/>
      <c r="F58" s="105"/>
      <c r="G58" s="26"/>
    </row>
    <row r="59" spans="1:11" s="1" customFormat="1" ht="18" customHeight="1" x14ac:dyDescent="0.15">
      <c r="A59" s="105"/>
      <c r="B59" s="105"/>
      <c r="C59" s="105"/>
      <c r="D59" s="105"/>
      <c r="E59" s="105"/>
      <c r="F59" s="105"/>
      <c r="G59" s="26"/>
    </row>
    <row r="60" spans="1:11" s="1" customFormat="1" x14ac:dyDescent="0.15">
      <c r="A60" s="26"/>
      <c r="B60" s="25"/>
      <c r="C60" s="25"/>
      <c r="D60" s="26"/>
      <c r="E60" s="26"/>
      <c r="F60" s="25"/>
      <c r="G60" s="26"/>
    </row>
    <row r="61" spans="1:11" x14ac:dyDescent="0.15">
      <c r="A61" s="7"/>
      <c r="B61" s="7"/>
      <c r="C61" s="7"/>
      <c r="D61" s="7"/>
      <c r="E61" s="7"/>
      <c r="F61" s="7"/>
      <c r="G61" s="7"/>
    </row>
    <row r="62" spans="1:11" x14ac:dyDescent="0.15">
      <c r="A62" s="7"/>
      <c r="B62" s="7"/>
      <c r="C62" s="7"/>
      <c r="D62" s="7"/>
      <c r="E62" s="7"/>
      <c r="F62" s="7"/>
      <c r="G62" s="7"/>
    </row>
    <row r="63" spans="1:11" x14ac:dyDescent="0.15">
      <c r="D63" s="42"/>
      <c r="E63" s="42"/>
      <c r="F63" s="7"/>
      <c r="G63" s="7"/>
    </row>
    <row r="64" spans="1:11" x14ac:dyDescent="0.15">
      <c r="B64" s="7"/>
      <c r="C64" s="7"/>
      <c r="D64" s="7"/>
      <c r="E64" s="7"/>
      <c r="F64" s="7"/>
      <c r="G64" s="7"/>
    </row>
    <row r="65" spans="1:7" x14ac:dyDescent="0.15">
      <c r="A65" s="7"/>
      <c r="B65" s="7"/>
      <c r="C65" s="7"/>
      <c r="D65" s="7"/>
      <c r="E65" s="7"/>
      <c r="F65" s="7"/>
      <c r="G65" s="7"/>
    </row>
    <row r="66" spans="1:7" x14ac:dyDescent="0.15">
      <c r="A66" s="7"/>
      <c r="B66" s="7"/>
      <c r="C66" s="7"/>
      <c r="D66" s="7"/>
      <c r="E66" s="7"/>
      <c r="F66" s="7"/>
      <c r="G66" s="7"/>
    </row>
    <row r="67" spans="1:7" x14ac:dyDescent="0.15">
      <c r="A67" s="7"/>
      <c r="B67" s="26"/>
      <c r="C67" s="26"/>
      <c r="D67" s="7"/>
      <c r="E67" s="7"/>
      <c r="F67" s="7"/>
      <c r="G67" s="7"/>
    </row>
    <row r="68" spans="1:7" x14ac:dyDescent="0.15">
      <c r="A68" s="7"/>
      <c r="B68" s="27"/>
      <c r="C68" s="27"/>
      <c r="D68" s="7"/>
      <c r="E68" s="7"/>
      <c r="F68" s="7"/>
      <c r="G68" s="7"/>
    </row>
    <row r="69" spans="1:7" x14ac:dyDescent="0.15">
      <c r="A69" s="7"/>
      <c r="B69" s="7"/>
      <c r="C69" s="7"/>
      <c r="D69" s="7"/>
      <c r="E69" s="7"/>
      <c r="F69" s="7"/>
      <c r="G69" s="7"/>
    </row>
  </sheetData>
  <sheetProtection sheet="1" objects="1" scenarios="1"/>
  <dataValidations count="15">
    <dataValidation allowBlank="1" showInputMessage="1" showErrorMessage="1" prompt="Research ranges from 8 to 20 lb." sqref="F11" xr:uid="{00000000-0002-0000-0000-000000000000}"/>
    <dataValidation allowBlank="1" showInputMessage="1" showErrorMessage="1" prompt="Research ranges from 2 to 4 lb." sqref="F10" xr:uid="{00000000-0002-0000-0000-000001000000}"/>
    <dataValidation allowBlank="1" showInputMessage="1" showErrorMessage="1" prompt="Enter a negative value if more nitrogen will be available to a following crop." sqref="F9" xr:uid="{00000000-0002-0000-0000-000002000000}"/>
    <dataValidation allowBlank="1" showInputMessage="1" showErrorMessage="1" prompt="Range may be 15 to 25% moisture." sqref="B15" xr:uid="{00000000-0002-0000-0000-000003000000}"/>
    <dataValidation allowBlank="1" showInputMessage="1" showErrorMessage="1" prompt="Based on commercial fertilizer prices." sqref="B12:B14" xr:uid="{00000000-0002-0000-0000-000004000000}"/>
    <dataValidation allowBlank="1" showErrorMessage="1" sqref="B9:B11 F15" xr:uid="{00000000-0002-0000-0000-000005000000}"/>
    <dataValidation allowBlank="1" showInputMessage="1" showErrorMessage="1" prompt="100% minus moisture level when harvested." sqref="F26" xr:uid="{00000000-0002-0000-0000-000006000000}"/>
    <dataValidation allowBlank="1" showInputMessage="1" showErrorMessage="1" prompt="Include only fuel, repair and labor costs, or custom hire charges." sqref="B19:B21" xr:uid="{00000000-0002-0000-0000-000007000000}"/>
    <dataValidation allowBlank="1" showInputMessage="1" showErrorMessage="1" prompt="If you are not sure, enter the expected corn yield and percent of stover harvested in the cells to the right." sqref="B17" xr:uid="{00000000-0002-0000-0000-000008000000}"/>
    <dataValidation allowBlank="1" showInputMessage="1" showErrorMessage="1" prompt="Enter a value only if stover would normally be harvested." sqref="E12 C12" xr:uid="{00000000-0002-0000-0000-000009000000}"/>
    <dataValidation allowBlank="1" showInputMessage="1" showErrorMessage="1" prompt="Include cost only if bales are wrapped." sqref="B23" xr:uid="{00000000-0002-0000-0000-00000A000000}"/>
    <dataValidation allowBlank="1" showInputMessage="1" showErrorMessage="1" prompt="Include costs of moving or transporting bales to the point of sale." sqref="B24" xr:uid="{00000000-0002-0000-0000-00000B000000}"/>
    <dataValidation allowBlank="1" showInputMessage="1" showErrorMessage="1" prompt="Enter the diameter and width of the bales in the cells to the right if you are not sure of the weight." sqref="B16" xr:uid="{00000000-0002-0000-0000-00000C000000}"/>
    <dataValidation allowBlank="1" showInputMessage="1" showErrorMessage="1" prompt="Enter a value only if you are not sure of the weight of the bale." sqref="F18 F22" xr:uid="{00000000-0002-0000-0000-00000D000000}"/>
    <dataValidation allowBlank="1" showInputMessage="1" showErrorMessage="1" prompt="Enter a value only if you are not sure about the weight of the bales." sqref="F17 F21" xr:uid="{00000000-0002-0000-0000-00000E000000}"/>
  </dataValidations>
  <hyperlinks>
    <hyperlink ref="A3" r:id="rId1" display="Ag Decision Maker information file A1-70 &quot;Estimating a Price for Corn Stover&quot; has more details." xr:uid="{00000000-0004-0000-0000-000000000000}"/>
    <hyperlink ref="A52" r:id="rId2" xr:uid="{00000000-0004-0000-0000-000001000000}"/>
    <hyperlink ref="A25" r:id="rId3" xr:uid="{00000000-0004-0000-0000-000002000000}"/>
  </hyperlinks>
  <pageMargins left="0.75" right="0.75" top="0.75" bottom="0.75" header="0.5" footer="0.5"/>
  <pageSetup scale="69" orientation="portrait" r:id="rId4"/>
  <headerFooter alignWithMargins="0">
    <oddHeader>&amp;LIowa State University Extension and Outreach &amp;RAg Decision Maker File A1-70</oddHeader>
    <oddFooter>&amp;Lwww.extension.iastate.edu/agdm/crops/xls/a1-70cornstoverpricer.xlsx</oddFooter>
  </headerFooter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9"/>
  <sheetViews>
    <sheetView showGridLines="0" zoomScaleNormal="100" workbookViewId="0"/>
  </sheetViews>
  <sheetFormatPr baseColWidth="10" defaultColWidth="9.1640625" defaultRowHeight="13" x14ac:dyDescent="0.15"/>
  <cols>
    <col min="1" max="1" width="70.6640625" style="2" customWidth="1"/>
    <col min="2" max="2" width="15.6640625" style="2" customWidth="1"/>
    <col min="3" max="3" width="1.6640625" style="2" customWidth="1"/>
    <col min="4" max="4" width="21.1640625" style="2" customWidth="1"/>
    <col min="5" max="5" width="5.6640625" style="2" customWidth="1"/>
    <col min="6" max="6" width="15.6640625" style="2" customWidth="1"/>
    <col min="7" max="16384" width="9.1640625" style="2"/>
  </cols>
  <sheetData>
    <row r="1" spans="1:12" s="92" customFormat="1" ht="28.5" customHeight="1" thickBot="1" x14ac:dyDescent="0.25">
      <c r="A1" s="121" t="s">
        <v>5</v>
      </c>
    </row>
    <row r="2" spans="1:12" ht="15" thickTop="1" x14ac:dyDescent="0.15">
      <c r="A2" s="122" t="s">
        <v>57</v>
      </c>
      <c r="B2" s="3"/>
      <c r="C2" s="3"/>
    </row>
    <row r="3" spans="1:12" ht="28" x14ac:dyDescent="0.15">
      <c r="A3" s="127" t="s">
        <v>64</v>
      </c>
      <c r="B3" s="38"/>
      <c r="C3" s="38"/>
    </row>
    <row r="4" spans="1:12" x14ac:dyDescent="0.15">
      <c r="A4" s="123"/>
    </row>
    <row r="5" spans="1:12" x14ac:dyDescent="0.15">
      <c r="A5" s="124" t="s">
        <v>3</v>
      </c>
    </row>
    <row r="6" spans="1:12" x14ac:dyDescent="0.15">
      <c r="A6" s="125" t="s">
        <v>4</v>
      </c>
      <c r="B6" s="41"/>
      <c r="C6" s="41"/>
      <c r="D6" s="41"/>
      <c r="E6" s="41"/>
    </row>
    <row r="7" spans="1:12" ht="14" thickBot="1" x14ac:dyDescent="0.2">
      <c r="A7" s="4"/>
    </row>
    <row r="8" spans="1:12" x14ac:dyDescent="0.15">
      <c r="A8" s="111" t="s">
        <v>17</v>
      </c>
      <c r="B8" s="5"/>
      <c r="C8" s="90" t="s">
        <v>41</v>
      </c>
      <c r="D8" s="5"/>
      <c r="E8" s="37"/>
      <c r="F8" s="6"/>
      <c r="G8" s="27"/>
      <c r="H8" s="27"/>
      <c r="I8" s="61"/>
      <c r="J8"/>
      <c r="K8" s="62"/>
      <c r="L8" s="7"/>
    </row>
    <row r="9" spans="1:12" x14ac:dyDescent="0.15">
      <c r="A9" s="117" t="s">
        <v>35</v>
      </c>
      <c r="B9" s="93"/>
      <c r="C9" s="27"/>
      <c r="D9" s="7" t="s">
        <v>30</v>
      </c>
      <c r="E9" s="7"/>
      <c r="F9" s="101"/>
      <c r="G9" s="63"/>
      <c r="H9" s="63"/>
      <c r="I9" s="63"/>
      <c r="J9" s="64"/>
      <c r="K9" s="65"/>
      <c r="L9" s="7"/>
    </row>
    <row r="10" spans="1:12" x14ac:dyDescent="0.15">
      <c r="A10" s="112" t="s">
        <v>33</v>
      </c>
      <c r="B10" s="93"/>
      <c r="C10" s="27"/>
      <c r="D10" s="7" t="s">
        <v>31</v>
      </c>
      <c r="E10" s="7"/>
      <c r="F10" s="101"/>
      <c r="G10" s="63"/>
      <c r="H10" s="63"/>
      <c r="I10" s="63"/>
      <c r="J10" s="64"/>
      <c r="K10" s="65"/>
      <c r="L10" s="7"/>
    </row>
    <row r="11" spans="1:12" x14ac:dyDescent="0.15">
      <c r="A11" s="117" t="s">
        <v>26</v>
      </c>
      <c r="B11" s="93"/>
      <c r="C11" s="27"/>
      <c r="D11" s="4" t="s">
        <v>32</v>
      </c>
      <c r="E11" s="4"/>
      <c r="F11" s="101"/>
      <c r="G11" s="63"/>
      <c r="H11" s="63"/>
      <c r="I11" s="63"/>
      <c r="J11" s="64"/>
      <c r="K11" s="65"/>
      <c r="L11" s="7"/>
    </row>
    <row r="12" spans="1:12" x14ac:dyDescent="0.15">
      <c r="A12" s="116" t="s">
        <v>58</v>
      </c>
      <c r="B12" s="93"/>
      <c r="C12" s="58" t="s">
        <v>18</v>
      </c>
      <c r="D12" s="7"/>
      <c r="E12" s="58"/>
      <c r="F12" s="59"/>
      <c r="G12" s="63"/>
      <c r="H12" s="63"/>
      <c r="I12" s="63"/>
      <c r="J12" s="64"/>
      <c r="K12" s="65"/>
      <c r="L12" s="7"/>
    </row>
    <row r="13" spans="1:12" x14ac:dyDescent="0.15">
      <c r="A13" s="117" t="s">
        <v>27</v>
      </c>
      <c r="B13" s="93"/>
      <c r="C13" s="27"/>
      <c r="D13" s="7" t="s">
        <v>40</v>
      </c>
      <c r="E13" s="7"/>
      <c r="F13" s="83"/>
      <c r="G13" s="66"/>
      <c r="H13" s="66"/>
      <c r="I13" s="63"/>
      <c r="J13" s="64"/>
      <c r="K13" s="65"/>
      <c r="L13" s="7"/>
    </row>
    <row r="14" spans="1:12" x14ac:dyDescent="0.15">
      <c r="A14" s="118" t="s">
        <v>46</v>
      </c>
      <c r="B14" s="86"/>
      <c r="C14" s="27"/>
      <c r="D14" s="69" t="s">
        <v>15</v>
      </c>
      <c r="E14" s="69"/>
      <c r="F14" s="70"/>
      <c r="G14" s="66"/>
      <c r="H14" s="66"/>
      <c r="I14" s="63"/>
    </row>
    <row r="15" spans="1:12" x14ac:dyDescent="0.15">
      <c r="A15" s="117" t="s">
        <v>19</v>
      </c>
      <c r="B15" s="99"/>
      <c r="C15" s="27"/>
      <c r="D15" s="71" t="s">
        <v>39</v>
      </c>
      <c r="E15" s="71"/>
      <c r="F15" s="84">
        <f>IF(B16&gt;0,F13*56*0.845*F14/(B16*(1-B15)),)</f>
        <v>0</v>
      </c>
      <c r="H15" s="66"/>
      <c r="I15" s="63"/>
    </row>
    <row r="16" spans="1:12" x14ac:dyDescent="0.15">
      <c r="A16" s="112" t="s">
        <v>48</v>
      </c>
      <c r="B16" s="100"/>
      <c r="C16" s="56" t="s">
        <v>29</v>
      </c>
      <c r="D16" s="7"/>
      <c r="E16" s="56"/>
      <c r="F16" s="57"/>
      <c r="H16" s="66"/>
      <c r="I16" s="63"/>
    </row>
    <row r="17" spans="1:11" x14ac:dyDescent="0.15">
      <c r="A17" s="117" t="s">
        <v>13</v>
      </c>
      <c r="B17" s="103"/>
      <c r="C17" s="27"/>
      <c r="D17" s="7" t="s">
        <v>36</v>
      </c>
      <c r="E17" s="7"/>
      <c r="F17" s="60"/>
      <c r="H17" s="66"/>
      <c r="I17" s="63"/>
    </row>
    <row r="18" spans="1:11" x14ac:dyDescent="0.15">
      <c r="A18" s="118" t="s">
        <v>10</v>
      </c>
      <c r="C18" s="27"/>
      <c r="D18" s="7" t="s">
        <v>37</v>
      </c>
      <c r="E18" s="7"/>
      <c r="F18" s="60"/>
      <c r="H18" s="68"/>
      <c r="I18" s="68"/>
      <c r="J18" s="68"/>
      <c r="K18" s="68"/>
    </row>
    <row r="19" spans="1:11" x14ac:dyDescent="0.15">
      <c r="A19" s="117" t="s">
        <v>7</v>
      </c>
      <c r="B19" s="94"/>
      <c r="C19" s="27"/>
      <c r="D19" s="26" t="s">
        <v>53</v>
      </c>
      <c r="E19" s="7"/>
      <c r="F19" s="67">
        <f>(F17/24)*(F17/24)*(F18/12)*3.14*9/(1-B15)</f>
        <v>0</v>
      </c>
      <c r="H19" s="68"/>
      <c r="I19" s="68"/>
    </row>
    <row r="20" spans="1:11" x14ac:dyDescent="0.15">
      <c r="A20" s="117" t="s">
        <v>8</v>
      </c>
      <c r="B20" s="94"/>
      <c r="C20" s="89" t="s">
        <v>49</v>
      </c>
      <c r="D20" s="7"/>
      <c r="E20" s="7"/>
      <c r="F20" s="8"/>
      <c r="H20" s="68"/>
      <c r="I20" s="68"/>
      <c r="J20" s="68"/>
      <c r="K20" s="68"/>
    </row>
    <row r="21" spans="1:11" x14ac:dyDescent="0.15">
      <c r="A21" s="117" t="s">
        <v>9</v>
      </c>
      <c r="B21" s="94"/>
      <c r="C21" s="7"/>
      <c r="D21" s="87" t="s">
        <v>50</v>
      </c>
      <c r="E21" s="7"/>
      <c r="F21" s="98"/>
      <c r="H21" s="68"/>
      <c r="I21" s="68"/>
      <c r="J21" s="68"/>
      <c r="K21" s="68"/>
    </row>
    <row r="22" spans="1:11" x14ac:dyDescent="0.15">
      <c r="A22" s="119" t="s">
        <v>56</v>
      </c>
      <c r="B22" s="95"/>
      <c r="C22" s="27"/>
      <c r="D22" s="87" t="s">
        <v>51</v>
      </c>
      <c r="E22" s="7"/>
      <c r="F22" s="98"/>
    </row>
    <row r="23" spans="1:11" x14ac:dyDescent="0.15">
      <c r="A23" s="117" t="s">
        <v>16</v>
      </c>
      <c r="B23" s="96"/>
      <c r="C23" s="27"/>
      <c r="D23" s="88" t="s">
        <v>52</v>
      </c>
      <c r="E23" s="7"/>
      <c r="F23" s="102"/>
    </row>
    <row r="24" spans="1:11" x14ac:dyDescent="0.15">
      <c r="A24" s="112" t="s">
        <v>45</v>
      </c>
      <c r="B24" s="97"/>
      <c r="C24" s="27"/>
      <c r="D24" s="26" t="s">
        <v>53</v>
      </c>
      <c r="E24" s="7"/>
      <c r="F24" s="67">
        <f>F21*F22*F23*11/(1-B15)</f>
        <v>0</v>
      </c>
    </row>
    <row r="25" spans="1:11" ht="14" thickBot="1" x14ac:dyDescent="0.2">
      <c r="A25" s="120" t="s">
        <v>28</v>
      </c>
      <c r="B25" s="24"/>
      <c r="C25" s="24"/>
      <c r="D25" s="24"/>
      <c r="E25" s="24"/>
      <c r="F25" s="85"/>
    </row>
    <row r="26" spans="1:11" ht="14" thickBot="1" x14ac:dyDescent="0.2">
      <c r="D26" s="71"/>
      <c r="E26" s="71"/>
      <c r="F26" s="15"/>
    </row>
    <row r="27" spans="1:11" x14ac:dyDescent="0.15">
      <c r="A27" s="114" t="s">
        <v>14</v>
      </c>
      <c r="B27" s="5"/>
      <c r="C27" s="5"/>
      <c r="D27" s="5"/>
      <c r="E27" s="5"/>
      <c r="F27" s="6"/>
    </row>
    <row r="28" spans="1:11" x14ac:dyDescent="0.15">
      <c r="A28" s="115" t="s">
        <v>11</v>
      </c>
      <c r="B28" s="20" t="s">
        <v>23</v>
      </c>
      <c r="C28" s="20"/>
      <c r="D28" s="20" t="s">
        <v>24</v>
      </c>
      <c r="E28" s="20"/>
      <c r="F28" s="28" t="s">
        <v>25</v>
      </c>
    </row>
    <row r="29" spans="1:11" x14ac:dyDescent="0.15">
      <c r="A29" s="112" t="s">
        <v>20</v>
      </c>
      <c r="B29" s="43">
        <f>(F9/2000)*B16*(1-B15)</f>
        <v>0</v>
      </c>
      <c r="C29" s="43"/>
      <c r="D29" s="76">
        <f>IF(B16&gt;0,B29/($B$16/2000),)</f>
        <v>0</v>
      </c>
      <c r="E29" s="44"/>
      <c r="F29" s="45">
        <f t="shared" ref="F29:F34" si="0">B29*B$17</f>
        <v>0</v>
      </c>
    </row>
    <row r="30" spans="1:11" x14ac:dyDescent="0.15">
      <c r="A30" s="112" t="s">
        <v>21</v>
      </c>
      <c r="B30" s="43">
        <f>(F10/2000)*B16*(1-B15)</f>
        <v>0</v>
      </c>
      <c r="C30" s="43"/>
      <c r="D30" s="76">
        <f>IF(B16&gt;0,B30/($B$16/2000),)</f>
        <v>0</v>
      </c>
      <c r="E30" s="44"/>
      <c r="F30" s="45">
        <f t="shared" si="0"/>
        <v>0</v>
      </c>
    </row>
    <row r="31" spans="1:11" x14ac:dyDescent="0.15">
      <c r="A31" s="112" t="s">
        <v>22</v>
      </c>
      <c r="B31" s="43">
        <f>(F11/2000)*B16*(1-B15)</f>
        <v>0</v>
      </c>
      <c r="C31" s="43"/>
      <c r="D31" s="76">
        <f>IF(B16&gt;0,B31/($B$16/2000),)</f>
        <v>0</v>
      </c>
      <c r="E31" s="44"/>
      <c r="F31" s="45">
        <f t="shared" si="0"/>
        <v>0</v>
      </c>
    </row>
    <row r="32" spans="1:11" x14ac:dyDescent="0.15">
      <c r="A32" s="112" t="s">
        <v>42</v>
      </c>
      <c r="B32" s="77">
        <f>(B29*B11/1640)</f>
        <v>0</v>
      </c>
      <c r="C32" s="43"/>
      <c r="D32" s="35">
        <f>IF(B13&gt;0,B32/(B$16/2000),)</f>
        <v>0</v>
      </c>
      <c r="E32" s="47"/>
      <c r="F32" s="36">
        <f t="shared" si="0"/>
        <v>0</v>
      </c>
    </row>
    <row r="33" spans="1:6" x14ac:dyDescent="0.15">
      <c r="A33" s="112" t="s">
        <v>43</v>
      </c>
      <c r="B33" s="91">
        <f>(B30*(B12-360*B11/1640)/920)</f>
        <v>0</v>
      </c>
      <c r="C33" s="43"/>
      <c r="D33" s="35">
        <f>IF(B15&gt;0,B33/(B$16/2000),)</f>
        <v>0</v>
      </c>
      <c r="E33" s="47"/>
      <c r="F33" s="36">
        <f t="shared" si="0"/>
        <v>0</v>
      </c>
    </row>
    <row r="34" spans="1:6" x14ac:dyDescent="0.15">
      <c r="A34" s="112" t="s">
        <v>44</v>
      </c>
      <c r="B34" s="77">
        <f>(B31*B13/1200)</f>
        <v>0</v>
      </c>
      <c r="C34" s="46"/>
      <c r="D34" s="35">
        <f>IF(B16&gt;0,B34/(B$16/2000),)</f>
        <v>0</v>
      </c>
      <c r="E34" s="47"/>
      <c r="F34" s="36">
        <f t="shared" si="0"/>
        <v>0</v>
      </c>
    </row>
    <row r="35" spans="1:6" s="1" customFormat="1" x14ac:dyDescent="0.15">
      <c r="A35" s="116" t="s">
        <v>12</v>
      </c>
      <c r="B35" s="81">
        <f>IF(B17&gt;0,(B19+B20)/B17+B21+B22+B23+B24,)</f>
        <v>0</v>
      </c>
      <c r="C35" s="46"/>
      <c r="D35" s="80">
        <f>IF(B16&gt;0,B35/(B$16/2000),)</f>
        <v>0</v>
      </c>
      <c r="E35" s="47"/>
      <c r="F35" s="82">
        <f>IF(B35&gt;0,B35*B$17,)</f>
        <v>0</v>
      </c>
    </row>
    <row r="36" spans="1:6" x14ac:dyDescent="0.15">
      <c r="A36" s="112" t="s">
        <v>47</v>
      </c>
      <c r="B36" s="55">
        <f>SUM(B32:B35)</f>
        <v>0</v>
      </c>
      <c r="C36" s="49"/>
      <c r="D36" s="55">
        <f>SUM(D32:D35)</f>
        <v>0</v>
      </c>
      <c r="E36" s="49"/>
      <c r="F36" s="78">
        <f>SUM(F32:F35)</f>
        <v>0</v>
      </c>
    </row>
    <row r="37" spans="1:6" x14ac:dyDescent="0.15">
      <c r="A37" s="39"/>
      <c r="B37" s="46"/>
      <c r="C37" s="46"/>
      <c r="D37" s="50"/>
      <c r="E37" s="50"/>
      <c r="F37" s="51"/>
    </row>
    <row r="38" spans="1:6" x14ac:dyDescent="0.15">
      <c r="A38" s="115" t="s">
        <v>0</v>
      </c>
      <c r="B38" s="7"/>
      <c r="C38" s="7"/>
      <c r="D38" s="16"/>
      <c r="E38" s="16"/>
      <c r="F38" s="29"/>
    </row>
    <row r="39" spans="1:6" ht="14" thickBot="1" x14ac:dyDescent="0.2">
      <c r="A39" s="113" t="s">
        <v>34</v>
      </c>
      <c r="B39" s="72">
        <f>D39*B16/2000</f>
        <v>0</v>
      </c>
      <c r="C39" s="72"/>
      <c r="D39" s="52">
        <f>1.16*B9-0.22*B10</f>
        <v>0</v>
      </c>
      <c r="E39" s="52"/>
      <c r="F39" s="73">
        <f>B39*B$17</f>
        <v>0</v>
      </c>
    </row>
    <row r="40" spans="1:6" ht="14" thickBot="1" x14ac:dyDescent="0.2">
      <c r="A40" s="21"/>
      <c r="B40" s="10"/>
      <c r="C40" s="10"/>
      <c r="D40" s="18"/>
      <c r="E40" s="18"/>
      <c r="F40" s="18"/>
    </row>
    <row r="41" spans="1:6" x14ac:dyDescent="0.15">
      <c r="A41" s="111" t="s">
        <v>54</v>
      </c>
      <c r="B41" s="22" t="s">
        <v>6</v>
      </c>
      <c r="C41" s="22"/>
      <c r="D41" s="19" t="s">
        <v>1</v>
      </c>
      <c r="E41" s="19"/>
      <c r="F41" s="30" t="s">
        <v>2</v>
      </c>
    </row>
    <row r="42" spans="1:6" x14ac:dyDescent="0.15">
      <c r="A42" s="112" t="s">
        <v>11</v>
      </c>
      <c r="B42" s="46">
        <f>SUM(B32:B34)</f>
        <v>0</v>
      </c>
      <c r="C42" s="46"/>
      <c r="D42" s="17">
        <f>IF(B16&gt;0,B42/(B$16/2000),)</f>
        <v>0</v>
      </c>
      <c r="E42" s="54"/>
      <c r="F42" s="48">
        <f>B42*B$17</f>
        <v>0</v>
      </c>
    </row>
    <row r="43" spans="1:6" ht="14" thickBot="1" x14ac:dyDescent="0.2">
      <c r="A43" s="113" t="s">
        <v>0</v>
      </c>
      <c r="B43" s="34">
        <f>B39-B35</f>
        <v>0</v>
      </c>
      <c r="C43" s="53"/>
      <c r="D43" s="34">
        <f>IF(B16&gt;0,B43/(B$16/2000),)</f>
        <v>0</v>
      </c>
      <c r="E43" s="53"/>
      <c r="F43" s="79">
        <f>B43*B$17</f>
        <v>0</v>
      </c>
    </row>
    <row r="44" spans="1:6" ht="14" thickBot="1" x14ac:dyDescent="0.2">
      <c r="A44" s="11"/>
      <c r="B44" s="7"/>
      <c r="C44" s="7"/>
      <c r="D44" s="7"/>
      <c r="E44" s="7"/>
      <c r="F44" s="31"/>
    </row>
    <row r="45" spans="1:6" x14ac:dyDescent="0.15">
      <c r="A45" s="111" t="s">
        <v>55</v>
      </c>
      <c r="B45" s="5"/>
      <c r="C45" s="5"/>
      <c r="D45" s="23"/>
      <c r="E45" s="23"/>
      <c r="F45" s="30" t="s">
        <v>2</v>
      </c>
    </row>
    <row r="46" spans="1:6" x14ac:dyDescent="0.15">
      <c r="A46" s="112" t="s">
        <v>11</v>
      </c>
      <c r="B46" s="7"/>
      <c r="C46" s="7"/>
      <c r="D46" s="9"/>
      <c r="E46" s="9"/>
      <c r="F46" s="32">
        <f>1.25*B42</f>
        <v>0</v>
      </c>
    </row>
    <row r="47" spans="1:6" ht="14" thickBot="1" x14ac:dyDescent="0.2">
      <c r="A47" s="113" t="s">
        <v>0</v>
      </c>
      <c r="B47" s="24"/>
      <c r="C47" s="24"/>
      <c r="D47" s="24"/>
      <c r="E47" s="24"/>
      <c r="F47" s="33">
        <f>25*15*B9/2000</f>
        <v>0</v>
      </c>
    </row>
    <row r="48" spans="1:6" x14ac:dyDescent="0.15">
      <c r="A48" s="40"/>
      <c r="B48" s="7"/>
      <c r="C48" s="7"/>
      <c r="D48" s="7"/>
      <c r="E48" s="7"/>
      <c r="F48" s="17"/>
    </row>
    <row r="49" spans="1:11" s="1" customFormat="1" x14ac:dyDescent="0.15">
      <c r="A49" s="126" t="s">
        <v>63</v>
      </c>
      <c r="B49" s="74"/>
      <c r="C49" s="74"/>
      <c r="D49" s="75"/>
      <c r="E49" s="75"/>
      <c r="F49" s="12"/>
      <c r="G49" s="12"/>
      <c r="H49" s="12"/>
      <c r="I49" s="12"/>
    </row>
    <row r="50" spans="1:11" s="1" customFormat="1" x14ac:dyDescent="0.15">
      <c r="A50" s="106" t="s">
        <v>38</v>
      </c>
      <c r="B50" s="74"/>
      <c r="C50" s="74"/>
      <c r="D50" s="75"/>
      <c r="E50" s="75"/>
      <c r="F50" s="12"/>
      <c r="G50" s="12"/>
      <c r="H50" s="12"/>
      <c r="I50" s="12"/>
    </row>
    <row r="51" spans="1:11" s="1" customFormat="1" x14ac:dyDescent="0.15">
      <c r="A51" s="107">
        <f ca="1">TODAY()</f>
        <v>44150</v>
      </c>
      <c r="B51" s="74"/>
      <c r="C51" s="74"/>
      <c r="D51" s="75"/>
      <c r="E51" s="75"/>
      <c r="F51" s="12"/>
      <c r="G51" s="12"/>
      <c r="H51" s="12"/>
      <c r="I51" s="12"/>
    </row>
    <row r="52" spans="1:11" s="1" customFormat="1" ht="12.75" customHeight="1" x14ac:dyDescent="0.15">
      <c r="A52" s="108" t="s">
        <v>60</v>
      </c>
    </row>
    <row r="53" spans="1:11" ht="14" x14ac:dyDescent="0.15">
      <c r="A53" s="108" t="s">
        <v>61</v>
      </c>
    </row>
    <row r="54" spans="1:11" ht="14" x14ac:dyDescent="0.15">
      <c r="A54" s="108" t="s">
        <v>62</v>
      </c>
      <c r="G54" s="13"/>
      <c r="H54" s="13"/>
      <c r="I54" s="13"/>
      <c r="J54" s="13"/>
      <c r="K54" s="13"/>
    </row>
    <row r="55" spans="1:11" ht="13.5" customHeight="1" x14ac:dyDescent="0.15">
      <c r="A55" s="109"/>
      <c r="G55" s="14"/>
      <c r="H55" s="14"/>
      <c r="I55" s="14"/>
      <c r="J55" s="14"/>
      <c r="K55" s="14"/>
    </row>
    <row r="56" spans="1:11" s="1" customFormat="1" x14ac:dyDescent="0.15">
      <c r="A56" s="110"/>
      <c r="G56" s="104"/>
      <c r="H56" s="104"/>
      <c r="I56" s="104"/>
      <c r="J56" s="104"/>
      <c r="K56" s="104"/>
    </row>
    <row r="57" spans="1:11" s="1" customFormat="1" ht="12.75" customHeight="1" x14ac:dyDescent="0.15">
      <c r="A57" s="110" t="s">
        <v>59</v>
      </c>
      <c r="B57" s="105"/>
      <c r="C57" s="105"/>
      <c r="D57" s="105"/>
      <c r="E57" s="105"/>
      <c r="F57" s="105"/>
      <c r="G57" s="26"/>
    </row>
    <row r="58" spans="1:11" s="1" customFormat="1" x14ac:dyDescent="0.15">
      <c r="A58" s="105"/>
      <c r="B58" s="105"/>
      <c r="C58" s="105"/>
      <c r="D58" s="105"/>
      <c r="E58" s="105"/>
      <c r="F58" s="105"/>
      <c r="G58" s="26"/>
    </row>
    <row r="59" spans="1:11" s="1" customFormat="1" ht="18" customHeight="1" x14ac:dyDescent="0.15">
      <c r="A59" s="105"/>
      <c r="B59" s="105"/>
      <c r="C59" s="105"/>
      <c r="D59" s="105"/>
      <c r="E59" s="105"/>
      <c r="F59" s="105"/>
      <c r="G59" s="26"/>
    </row>
    <row r="60" spans="1:11" s="1" customFormat="1" x14ac:dyDescent="0.15">
      <c r="A60" s="26"/>
      <c r="B60" s="25"/>
      <c r="C60" s="25"/>
      <c r="D60" s="26"/>
      <c r="E60" s="26"/>
      <c r="F60" s="25"/>
      <c r="G60" s="26"/>
    </row>
    <row r="61" spans="1:11" x14ac:dyDescent="0.15">
      <c r="A61" s="7"/>
      <c r="B61" s="7"/>
      <c r="C61" s="7"/>
      <c r="D61" s="7"/>
      <c r="E61" s="7"/>
      <c r="F61" s="7"/>
      <c r="G61" s="7"/>
    </row>
    <row r="62" spans="1:11" x14ac:dyDescent="0.15">
      <c r="A62" s="7"/>
      <c r="B62" s="7"/>
      <c r="C62" s="7"/>
      <c r="D62" s="7"/>
      <c r="E62" s="7"/>
      <c r="F62" s="7"/>
      <c r="G62" s="7"/>
    </row>
    <row r="63" spans="1:11" x14ac:dyDescent="0.15">
      <c r="D63" s="42"/>
      <c r="E63" s="42"/>
      <c r="F63" s="7"/>
      <c r="G63" s="7"/>
    </row>
    <row r="64" spans="1:11" x14ac:dyDescent="0.15">
      <c r="B64" s="7"/>
      <c r="C64" s="7"/>
      <c r="D64" s="7"/>
      <c r="E64" s="7"/>
      <c r="F64" s="7"/>
      <c r="G64" s="7"/>
    </row>
    <row r="65" spans="1:7" x14ac:dyDescent="0.15">
      <c r="A65" s="7"/>
      <c r="B65" s="7"/>
      <c r="C65" s="7"/>
      <c r="D65" s="7"/>
      <c r="E65" s="7"/>
      <c r="F65" s="7"/>
      <c r="G65" s="7"/>
    </row>
    <row r="66" spans="1:7" x14ac:dyDescent="0.15">
      <c r="A66" s="7"/>
      <c r="B66" s="7"/>
      <c r="C66" s="7"/>
      <c r="D66" s="7"/>
      <c r="E66" s="7"/>
      <c r="F66" s="7"/>
      <c r="G66" s="7"/>
    </row>
    <row r="67" spans="1:7" x14ac:dyDescent="0.15">
      <c r="A67" s="7"/>
      <c r="B67" s="26"/>
      <c r="C67" s="26"/>
      <c r="D67" s="7"/>
      <c r="E67" s="7"/>
      <c r="F67" s="7"/>
      <c r="G67" s="7"/>
    </row>
    <row r="68" spans="1:7" x14ac:dyDescent="0.15">
      <c r="A68" s="7"/>
      <c r="B68" s="27"/>
      <c r="C68" s="27"/>
      <c r="D68" s="7"/>
      <c r="E68" s="7"/>
      <c r="F68" s="7"/>
      <c r="G68" s="7"/>
    </row>
    <row r="69" spans="1:7" x14ac:dyDescent="0.15">
      <c r="A69" s="7"/>
      <c r="B69" s="7"/>
      <c r="C69" s="7"/>
      <c r="D69" s="7"/>
      <c r="E69" s="7"/>
      <c r="F69" s="7"/>
      <c r="G69" s="7"/>
    </row>
  </sheetData>
  <sheetProtection sheet="1" objects="1" scenarios="1"/>
  <dataValidations count="15">
    <dataValidation allowBlank="1" showInputMessage="1" showErrorMessage="1" prompt="Enter a value only if you are not sure about the weight of the bales." sqref="F17 F21" xr:uid="{00000000-0002-0000-0100-000000000000}"/>
    <dataValidation allowBlank="1" showInputMessage="1" showErrorMessage="1" prompt="Enter a value only if you are not sure of the weight of the bale." sqref="F18 F22" xr:uid="{00000000-0002-0000-0100-000001000000}"/>
    <dataValidation allowBlank="1" showInputMessage="1" showErrorMessage="1" prompt="Enter the diameter and width of the bales in the cells to the right if you are not sure of the weight." sqref="B16" xr:uid="{00000000-0002-0000-0100-000002000000}"/>
    <dataValidation allowBlank="1" showInputMessage="1" showErrorMessage="1" prompt="Include costs of moving or transporting bales to the point of sale." sqref="B24" xr:uid="{00000000-0002-0000-0100-000003000000}"/>
    <dataValidation allowBlank="1" showInputMessage="1" showErrorMessage="1" prompt="Include cost only if bales are wrapped." sqref="B23" xr:uid="{00000000-0002-0000-0100-000004000000}"/>
    <dataValidation allowBlank="1" showInputMessage="1" showErrorMessage="1" prompt="Enter a value only if stover would normally be harvested." sqref="E12 C12" xr:uid="{00000000-0002-0000-0100-000005000000}"/>
    <dataValidation allowBlank="1" showInputMessage="1" showErrorMessage="1" prompt="If you are not sure, enter the expected corn yield and percent of stover harvested in the cells to the right." sqref="B17" xr:uid="{00000000-0002-0000-0100-000006000000}"/>
    <dataValidation allowBlank="1" showInputMessage="1" showErrorMessage="1" prompt="Include only fuel, repair and labor costs, or custom hire charges." sqref="B19:B21" xr:uid="{00000000-0002-0000-0100-000007000000}"/>
    <dataValidation allowBlank="1" showInputMessage="1" showErrorMessage="1" prompt="100% minus moisture level when harvested." sqref="F26" xr:uid="{00000000-0002-0000-0100-000008000000}"/>
    <dataValidation allowBlank="1" showErrorMessage="1" sqref="B9:B11 F15" xr:uid="{00000000-0002-0000-0100-000009000000}"/>
    <dataValidation allowBlank="1" showInputMessage="1" showErrorMessage="1" prompt="Based on commercial fertilizer prices." sqref="B12:B14" xr:uid="{00000000-0002-0000-0100-00000A000000}"/>
    <dataValidation allowBlank="1" showInputMessage="1" showErrorMessage="1" prompt="Range may be 15 to 25% moisture." sqref="B15" xr:uid="{00000000-0002-0000-0100-00000B000000}"/>
    <dataValidation allowBlank="1" showInputMessage="1" showErrorMessage="1" prompt="Enter a negative value if more nitrogen will be available to a following crop." sqref="F9" xr:uid="{00000000-0002-0000-0100-00000C000000}"/>
    <dataValidation allowBlank="1" showInputMessage="1" showErrorMessage="1" prompt="Research ranges from 2 to 4 lb." sqref="F10" xr:uid="{00000000-0002-0000-0100-00000D000000}"/>
    <dataValidation allowBlank="1" showInputMessage="1" showErrorMessage="1" prompt="Research ranges from 8 to 20 lb." sqref="F11" xr:uid="{00000000-0002-0000-0100-00000E000000}"/>
  </dataValidations>
  <hyperlinks>
    <hyperlink ref="A3" r:id="rId1" display="Ag Decision Maker information file A1-70 &quot;Estimating a Price for Corn Stover&quot; has more details." xr:uid="{00000000-0004-0000-0100-000000000000}"/>
    <hyperlink ref="A52" r:id="rId2" xr:uid="{00000000-0004-0000-0100-000001000000}"/>
    <hyperlink ref="A25" r:id="rId3" xr:uid="{00000000-0004-0000-0100-000002000000}"/>
  </hyperlinks>
  <pageMargins left="0.75" right="0.75" top="0.75" bottom="0.75" header="0.5" footer="0.5"/>
  <pageSetup scale="69" orientation="portrait" r:id="rId4"/>
  <headerFooter alignWithMargins="0">
    <oddHeader>&amp;LIowa State University Extension and Outreach &amp;RAg Decision Maker File A1-70</oddHeader>
    <oddFooter>&amp;Lwww.extension.iastate.edu/agdm/crops/xls/a1-70cornstoverpricer.xlsx</oddFooter>
  </headerFooter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Example</vt:lpstr>
      <vt:lpstr>Blank</vt:lpstr>
      <vt:lpstr>Blank!Print_Area</vt:lpstr>
      <vt:lpstr>Example!Print_Area</vt:lpstr>
    </vt:vector>
  </TitlesOfParts>
  <Company>ISU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edwards</dc:creator>
  <cp:lastModifiedBy>Microsoft Office User</cp:lastModifiedBy>
  <cp:lastPrinted>2020-10-22T18:37:26Z</cp:lastPrinted>
  <dcterms:created xsi:type="dcterms:W3CDTF">2000-03-14T16:10:20Z</dcterms:created>
  <dcterms:modified xsi:type="dcterms:W3CDTF">2020-11-15T13:43:44Z</dcterms:modified>
</cp:coreProperties>
</file>