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plastina\Farm Bill\"/>
    </mc:Choice>
  </mc:AlternateContent>
  <workbookProtection workbookPassword="C0C6" lockStructure="1"/>
  <bookViews>
    <workbookView xWindow="0" yWindow="0" windowWidth="25200" windowHeight="10785" firstSheet="1" activeTab="4"/>
  </bookViews>
  <sheets>
    <sheet name="MYA Prices" sheetId="14" state="hidden" r:id="rId1"/>
    <sheet name="Example" sheetId="12" r:id="rId2"/>
    <sheet name="corn" sheetId="1" state="hidden" r:id="rId3"/>
    <sheet name="soy" sheetId="3" state="hidden" r:id="rId4"/>
    <sheet name="Your Farm" sheetId="15" r:id="rId5"/>
    <sheet name="corn16" sheetId="4" state="hidden" r:id="rId6"/>
    <sheet name="soy16" sheetId="6" state="hidden" r:id="rId7"/>
    <sheet name="cornT" sheetId="9" state="hidden" r:id="rId8"/>
    <sheet name="soyT" sheetId="10" state="hidden" r:id="rId9"/>
  </sheets>
  <externalReferences>
    <externalReference r:id="rId10"/>
  </externalReferences>
  <definedNames>
    <definedName name="Counties" localSheetId="0">[1]corn!$C$4:$C$103</definedName>
    <definedName name="Counties">corn!$C$4:$C$103</definedName>
    <definedName name="_xlnm.Print_Area" localSheetId="1">Example!$C$1:$Z$45</definedName>
    <definedName name="_xlnm.Print_Area" localSheetId="0">'MYA Prices'!$A$1:$J$11</definedName>
    <definedName name="_xlnm.Print_Area" localSheetId="4">'Your Farm'!$C$1:$Z$44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2" i="4" l="1"/>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109" i="4"/>
  <c r="P110" i="4"/>
  <c r="P111" i="4"/>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4" i="1"/>
  <c r="P6" i="14"/>
  <c r="O6" i="14"/>
  <c r="Q6" i="14"/>
  <c r="Q12" i="14"/>
  <c r="I21" i="14"/>
  <c r="J21" i="14"/>
  <c r="K21" i="14"/>
  <c r="L21" i="14"/>
  <c r="H21" i="14"/>
  <c r="H20" i="14"/>
  <c r="I20" i="14"/>
  <c r="J20" i="14"/>
  <c r="L20" i="14"/>
  <c r="K20" i="14"/>
  <c r="P7" i="14"/>
  <c r="Q11" i="14" l="1"/>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109" i="6"/>
  <c r="P213" i="4" l="1"/>
  <c r="P211" i="4"/>
  <c r="E23" i="15"/>
  <c r="H36" i="15" l="1"/>
  <c r="V102" i="6"/>
  <c r="U102" i="6"/>
  <c r="H35" i="15"/>
  <c r="H34" i="15"/>
  <c r="H33" i="15"/>
  <c r="U104" i="4"/>
  <c r="T104" i="4"/>
  <c r="G9" i="12" l="1"/>
  <c r="C11" i="15" l="1"/>
  <c r="K6" i="14"/>
  <c r="K7" i="14"/>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4" i="1"/>
  <c r="C37" i="15"/>
  <c r="C35" i="15"/>
  <c r="E26" i="15"/>
  <c r="D23" i="15"/>
  <c r="L18" i="15" s="1"/>
  <c r="C39" i="15"/>
  <c r="E29" i="15"/>
  <c r="E22" i="15"/>
  <c r="I30" i="15" s="1"/>
  <c r="I29" i="15" s="1"/>
  <c r="D22" i="15"/>
  <c r="I21" i="15" s="1"/>
  <c r="I23" i="15" s="1"/>
  <c r="R4" i="1"/>
  <c r="S4" i="1" s="1"/>
  <c r="O4" i="1"/>
  <c r="D16" i="15"/>
  <c r="E14" i="15"/>
  <c r="D14" i="15"/>
  <c r="G10" i="15"/>
  <c r="G9" i="15"/>
  <c r="R11" i="3"/>
  <c r="O11" i="3"/>
  <c r="P11" i="3" s="1"/>
  <c r="R5" i="3"/>
  <c r="O5" i="3"/>
  <c r="P5" i="3" s="1"/>
  <c r="R4" i="3"/>
  <c r="S4" i="3" s="1"/>
  <c r="O4" i="3"/>
  <c r="R6" i="3"/>
  <c r="O6" i="3"/>
  <c r="P6" i="3" s="1"/>
  <c r="R7" i="3"/>
  <c r="O7" i="3"/>
  <c r="P7" i="3" s="1"/>
  <c r="R8" i="3"/>
  <c r="O8" i="3"/>
  <c r="P8" i="3" s="1"/>
  <c r="R12" i="3"/>
  <c r="O12" i="3"/>
  <c r="R13" i="3"/>
  <c r="O13" i="3"/>
  <c r="P13" i="3" s="1"/>
  <c r="R14" i="3"/>
  <c r="O14" i="3"/>
  <c r="P14" i="3" s="1"/>
  <c r="R15" i="3"/>
  <c r="O15" i="3"/>
  <c r="R16" i="3"/>
  <c r="S16" i="3" s="1"/>
  <c r="O16" i="3"/>
  <c r="R19" i="3"/>
  <c r="R20" i="3"/>
  <c r="R23" i="3"/>
  <c r="O23" i="3"/>
  <c r="P23" i="3" s="1"/>
  <c r="R24" i="3"/>
  <c r="O24" i="3"/>
  <c r="R27" i="3"/>
  <c r="O27" i="3"/>
  <c r="R28" i="3"/>
  <c r="O28" i="3"/>
  <c r="P28" i="3" s="1"/>
  <c r="S28" i="3"/>
  <c r="R35" i="3"/>
  <c r="S35" i="3" s="1"/>
  <c r="O35" i="3"/>
  <c r="R36" i="3"/>
  <c r="O36" i="3"/>
  <c r="R37" i="3"/>
  <c r="S37" i="3" s="1"/>
  <c r="O37" i="3"/>
  <c r="R38" i="3"/>
  <c r="O38" i="3"/>
  <c r="P38" i="3" s="1"/>
  <c r="R39" i="3"/>
  <c r="O39" i="3"/>
  <c r="R40" i="3"/>
  <c r="S40" i="3" s="1"/>
  <c r="O40" i="3"/>
  <c r="R43" i="3"/>
  <c r="O43" i="3"/>
  <c r="R44" i="3"/>
  <c r="O44" i="3"/>
  <c r="R45" i="3"/>
  <c r="O45" i="3"/>
  <c r="P45" i="3" s="1"/>
  <c r="R46" i="3"/>
  <c r="S46" i="3" s="1"/>
  <c r="O46" i="3"/>
  <c r="R47" i="3"/>
  <c r="O47" i="3"/>
  <c r="P47" i="3" s="1"/>
  <c r="R48" i="3"/>
  <c r="O48" i="3"/>
  <c r="P48" i="3" s="1"/>
  <c r="R51" i="3"/>
  <c r="O51" i="3"/>
  <c r="R52" i="3"/>
  <c r="S52" i="3" s="1"/>
  <c r="O52" i="3"/>
  <c r="R55" i="3"/>
  <c r="O55" i="3"/>
  <c r="P55" i="3" s="1"/>
  <c r="R56" i="3"/>
  <c r="O56" i="3"/>
  <c r="P56" i="3" s="1"/>
  <c r="R59" i="3"/>
  <c r="O59" i="3"/>
  <c r="R60" i="3"/>
  <c r="S60" i="3" s="1"/>
  <c r="O60" i="3"/>
  <c r="R67" i="3"/>
  <c r="O67" i="3"/>
  <c r="S67" i="3"/>
  <c r="R68" i="3"/>
  <c r="O68" i="3"/>
  <c r="R69" i="3"/>
  <c r="O69" i="3"/>
  <c r="P69" i="3" s="1"/>
  <c r="R70" i="3"/>
  <c r="O70" i="3"/>
  <c r="P70" i="3" s="1"/>
  <c r="R71" i="3"/>
  <c r="O71" i="3"/>
  <c r="P71" i="3" s="1"/>
  <c r="R72" i="3"/>
  <c r="O72" i="3"/>
  <c r="R75" i="3"/>
  <c r="O75" i="3"/>
  <c r="R76" i="3"/>
  <c r="O76" i="3"/>
  <c r="R77" i="3"/>
  <c r="O77" i="3"/>
  <c r="P77" i="3" s="1"/>
  <c r="R78" i="3"/>
  <c r="S78" i="3" s="1"/>
  <c r="O78" i="3"/>
  <c r="R79" i="3"/>
  <c r="S79" i="3" s="1"/>
  <c r="O79" i="3"/>
  <c r="R80" i="3"/>
  <c r="O80" i="3"/>
  <c r="R83" i="3"/>
  <c r="R84" i="3"/>
  <c r="R87" i="3"/>
  <c r="O87" i="3"/>
  <c r="R88" i="3"/>
  <c r="S88" i="3" s="1"/>
  <c r="O88" i="3"/>
  <c r="R91" i="3"/>
  <c r="O91" i="3"/>
  <c r="R92" i="3"/>
  <c r="O92" i="3"/>
  <c r="P92" i="3" s="1"/>
  <c r="R99" i="3"/>
  <c r="O99" i="3"/>
  <c r="R100" i="3"/>
  <c r="O100" i="3"/>
  <c r="R101" i="3"/>
  <c r="S101" i="3" s="1"/>
  <c r="O101" i="3"/>
  <c r="P101" i="3" s="1"/>
  <c r="R102" i="3"/>
  <c r="O102" i="3"/>
  <c r="P102" i="3" s="1"/>
  <c r="R103" i="3"/>
  <c r="S103" i="3" s="1"/>
  <c r="O103" i="3"/>
  <c r="O19" i="3"/>
  <c r="O20" i="3"/>
  <c r="O83" i="3"/>
  <c r="P83" i="3" s="1"/>
  <c r="O84" i="3"/>
  <c r="R9" i="3"/>
  <c r="O9" i="3"/>
  <c r="P9" i="3" s="1"/>
  <c r="R10" i="3"/>
  <c r="S10" i="3" s="1"/>
  <c r="O10" i="3"/>
  <c r="R17" i="3"/>
  <c r="O17" i="3"/>
  <c r="P17" i="3" s="1"/>
  <c r="R18" i="3"/>
  <c r="S18" i="3" s="1"/>
  <c r="O18" i="3"/>
  <c r="R21" i="3"/>
  <c r="O21" i="3"/>
  <c r="P21" i="3" s="1"/>
  <c r="R22" i="3"/>
  <c r="S22" i="3" s="1"/>
  <c r="O22" i="3"/>
  <c r="R25" i="3"/>
  <c r="O25" i="3"/>
  <c r="P25" i="3" s="1"/>
  <c r="R26" i="3"/>
  <c r="S26" i="3" s="1"/>
  <c r="O26" i="3"/>
  <c r="R29" i="3"/>
  <c r="S29" i="3" s="1"/>
  <c r="O29" i="3"/>
  <c r="P29" i="3" s="1"/>
  <c r="R30" i="3"/>
  <c r="O30" i="3"/>
  <c r="P30" i="3" s="1"/>
  <c r="R31" i="3"/>
  <c r="O31" i="3"/>
  <c r="P31" i="3" s="1"/>
  <c r="R32" i="3"/>
  <c r="O32" i="3"/>
  <c r="S32" i="3"/>
  <c r="R33" i="3"/>
  <c r="S33" i="3" s="1"/>
  <c r="O33" i="3"/>
  <c r="R34" i="3"/>
  <c r="O34" i="3"/>
  <c r="P34" i="3" s="1"/>
  <c r="R41" i="3"/>
  <c r="S41" i="3" s="1"/>
  <c r="O41" i="3"/>
  <c r="R42" i="3"/>
  <c r="O42" i="3"/>
  <c r="P42" i="3" s="1"/>
  <c r="R49" i="3"/>
  <c r="O49" i="3"/>
  <c r="P49" i="3" s="1"/>
  <c r="R50" i="3"/>
  <c r="O50" i="3"/>
  <c r="P50" i="3" s="1"/>
  <c r="R53" i="3"/>
  <c r="O53" i="3"/>
  <c r="R54" i="3"/>
  <c r="O54" i="3"/>
  <c r="P54" i="3" s="1"/>
  <c r="R57" i="3"/>
  <c r="O57" i="3"/>
  <c r="P57" i="3" s="1"/>
  <c r="R58" i="3"/>
  <c r="S58" i="3" s="1"/>
  <c r="O58" i="3"/>
  <c r="R61" i="3"/>
  <c r="O61" i="3"/>
  <c r="P61" i="3" s="1"/>
  <c r="R62" i="3"/>
  <c r="O62" i="3"/>
  <c r="P62" i="3" s="1"/>
  <c r="R63" i="3"/>
  <c r="O63" i="3"/>
  <c r="P63" i="3" s="1"/>
  <c r="R64" i="3"/>
  <c r="S64" i="3" s="1"/>
  <c r="O64" i="3"/>
  <c r="R65" i="3"/>
  <c r="O65" i="3"/>
  <c r="P65" i="3" s="1"/>
  <c r="S65" i="3"/>
  <c r="R66" i="3"/>
  <c r="O66" i="3"/>
  <c r="R73" i="3"/>
  <c r="O73" i="3"/>
  <c r="P73" i="3" s="1"/>
  <c r="R74" i="3"/>
  <c r="O74" i="3"/>
  <c r="R81" i="3"/>
  <c r="O81" i="3"/>
  <c r="P81" i="3" s="1"/>
  <c r="R82" i="3"/>
  <c r="O82" i="3"/>
  <c r="R85" i="3"/>
  <c r="O85" i="3"/>
  <c r="P85" i="3" s="1"/>
  <c r="R86" i="3"/>
  <c r="O86" i="3"/>
  <c r="R89" i="3"/>
  <c r="O89" i="3"/>
  <c r="P89" i="3" s="1"/>
  <c r="R90" i="3"/>
  <c r="O90" i="3"/>
  <c r="R93" i="3"/>
  <c r="O93" i="3"/>
  <c r="P93" i="3" s="1"/>
  <c r="R94" i="3"/>
  <c r="O94" i="3"/>
  <c r="R95" i="3"/>
  <c r="O95" i="3"/>
  <c r="P95" i="3" s="1"/>
  <c r="R96" i="3"/>
  <c r="S96" i="3" s="1"/>
  <c r="O96" i="3"/>
  <c r="R97" i="3"/>
  <c r="S97" i="3" s="1"/>
  <c r="O97" i="3"/>
  <c r="R98" i="3"/>
  <c r="O98" i="3"/>
  <c r="R11" i="1"/>
  <c r="S11" i="1"/>
  <c r="O11" i="1"/>
  <c r="R5" i="1"/>
  <c r="O5" i="1"/>
  <c r="R6" i="1"/>
  <c r="R7" i="1"/>
  <c r="R8" i="1"/>
  <c r="R9" i="1"/>
  <c r="S9" i="1" s="1"/>
  <c r="R10" i="1"/>
  <c r="S10" i="1" s="1"/>
  <c r="O10" i="1"/>
  <c r="P10" i="1" s="1"/>
  <c r="R12" i="1"/>
  <c r="S12" i="1" s="1"/>
  <c r="O12" i="1"/>
  <c r="R13" i="1"/>
  <c r="S13" i="1" s="1"/>
  <c r="O13" i="1"/>
  <c r="R14" i="1"/>
  <c r="S14" i="1"/>
  <c r="R15" i="1"/>
  <c r="S15" i="1" s="1"/>
  <c r="R16" i="1"/>
  <c r="S16" i="1" s="1"/>
  <c r="R17" i="1"/>
  <c r="R18" i="1"/>
  <c r="S18" i="1"/>
  <c r="O18" i="1"/>
  <c r="R19" i="1"/>
  <c r="S19" i="1" s="1"/>
  <c r="O19" i="1"/>
  <c r="R20" i="1"/>
  <c r="O20" i="1"/>
  <c r="R21" i="1"/>
  <c r="O21" i="1"/>
  <c r="R22" i="1"/>
  <c r="S22" i="1"/>
  <c r="R23" i="1"/>
  <c r="S23" i="1" s="1"/>
  <c r="R24" i="1"/>
  <c r="S24" i="1" s="1"/>
  <c r="R25" i="1"/>
  <c r="R26" i="1"/>
  <c r="S26" i="1" s="1"/>
  <c r="O26" i="1"/>
  <c r="R27" i="1"/>
  <c r="S27" i="1" s="1"/>
  <c r="O27" i="1"/>
  <c r="R28" i="1"/>
  <c r="S28" i="1"/>
  <c r="O28" i="1"/>
  <c r="R29" i="1"/>
  <c r="O29" i="1"/>
  <c r="R30" i="1"/>
  <c r="R31" i="1"/>
  <c r="R32" i="1"/>
  <c r="S32" i="1"/>
  <c r="R33" i="1"/>
  <c r="R34" i="1"/>
  <c r="S34" i="1" s="1"/>
  <c r="O34" i="1"/>
  <c r="R35" i="1"/>
  <c r="S35" i="1" s="1"/>
  <c r="O35" i="1"/>
  <c r="R36" i="1"/>
  <c r="O36" i="1"/>
  <c r="P36" i="1" s="1"/>
  <c r="R37" i="1"/>
  <c r="S37" i="1" s="1"/>
  <c r="O37" i="1"/>
  <c r="R38" i="1"/>
  <c r="R39" i="1"/>
  <c r="R40" i="1"/>
  <c r="S40" i="1" s="1"/>
  <c r="R41" i="1"/>
  <c r="S41" i="1" s="1"/>
  <c r="R42" i="1"/>
  <c r="S42" i="1" s="1"/>
  <c r="O42" i="1"/>
  <c r="R43" i="1"/>
  <c r="O43" i="1"/>
  <c r="R44" i="1"/>
  <c r="O44" i="1"/>
  <c r="R45" i="1"/>
  <c r="O45" i="1"/>
  <c r="P45" i="1" s="1"/>
  <c r="R46" i="1"/>
  <c r="S46" i="1" s="1"/>
  <c r="R47" i="1"/>
  <c r="R48" i="1"/>
  <c r="R49" i="1"/>
  <c r="S49" i="1" s="1"/>
  <c r="R50" i="1"/>
  <c r="S50" i="1"/>
  <c r="O50" i="1"/>
  <c r="R51" i="1"/>
  <c r="O51" i="1"/>
  <c r="R52" i="1"/>
  <c r="S52" i="1" s="1"/>
  <c r="O52" i="1"/>
  <c r="R53" i="1"/>
  <c r="S53" i="1" s="1"/>
  <c r="O53" i="1"/>
  <c r="R54" i="1"/>
  <c r="R55" i="1"/>
  <c r="R56" i="1"/>
  <c r="S56" i="1"/>
  <c r="R57" i="1"/>
  <c r="S57" i="1" s="1"/>
  <c r="R58" i="1"/>
  <c r="O58" i="1"/>
  <c r="R59" i="1"/>
  <c r="O59" i="1"/>
  <c r="R60" i="1"/>
  <c r="O60" i="1"/>
  <c r="R61" i="1"/>
  <c r="S61" i="1" s="1"/>
  <c r="R62" i="1"/>
  <c r="R63" i="1"/>
  <c r="R64" i="1"/>
  <c r="R65" i="1"/>
  <c r="R66" i="1"/>
  <c r="O66" i="1"/>
  <c r="P66" i="1" s="1"/>
  <c r="R67" i="1"/>
  <c r="S67" i="1" s="1"/>
  <c r="O67" i="1"/>
  <c r="R68" i="1"/>
  <c r="O68" i="1"/>
  <c r="R69" i="1"/>
  <c r="R70" i="1"/>
  <c r="R71" i="1"/>
  <c r="R72" i="1"/>
  <c r="S72" i="1" s="1"/>
  <c r="R73" i="1"/>
  <c r="S73" i="1" s="1"/>
  <c r="R74" i="1"/>
  <c r="S74" i="1" s="1"/>
  <c r="O74" i="1"/>
  <c r="P74" i="1"/>
  <c r="R75" i="1"/>
  <c r="O75" i="1"/>
  <c r="R76" i="1"/>
  <c r="O76" i="1"/>
  <c r="P76" i="1" s="1"/>
  <c r="S76" i="1"/>
  <c r="R77" i="1"/>
  <c r="S77" i="1" s="1"/>
  <c r="R78" i="1"/>
  <c r="R79" i="1"/>
  <c r="R80" i="1"/>
  <c r="R81" i="1"/>
  <c r="R82" i="1"/>
  <c r="O82" i="1"/>
  <c r="P82" i="1" s="1"/>
  <c r="R83" i="1"/>
  <c r="S83" i="1" s="1"/>
  <c r="O83" i="1"/>
  <c r="P83" i="1" s="1"/>
  <c r="R84" i="1"/>
  <c r="S84" i="1" s="1"/>
  <c r="O84" i="1"/>
  <c r="R85" i="1"/>
  <c r="S85" i="1" s="1"/>
  <c r="R86" i="1"/>
  <c r="R87" i="1"/>
  <c r="R88" i="1"/>
  <c r="R89" i="1"/>
  <c r="R90" i="1"/>
  <c r="S90" i="1" s="1"/>
  <c r="O90" i="1"/>
  <c r="R91" i="1"/>
  <c r="O91" i="1"/>
  <c r="P91" i="1" s="1"/>
  <c r="S91" i="1"/>
  <c r="D17" i="12" s="1"/>
  <c r="R92" i="1"/>
  <c r="S92" i="1" s="1"/>
  <c r="O92" i="1"/>
  <c r="R93" i="1"/>
  <c r="R94" i="1"/>
  <c r="R95" i="1"/>
  <c r="S95" i="1"/>
  <c r="R96" i="1"/>
  <c r="S96" i="1" s="1"/>
  <c r="R97" i="1"/>
  <c r="S97" i="1" s="1"/>
  <c r="R98" i="1"/>
  <c r="S98" i="1" s="1"/>
  <c r="O98" i="1"/>
  <c r="R99" i="1"/>
  <c r="S99" i="1" s="1"/>
  <c r="O99" i="1"/>
  <c r="R100" i="1"/>
  <c r="O100" i="1"/>
  <c r="P100" i="1" s="1"/>
  <c r="R101" i="1"/>
  <c r="R102" i="1"/>
  <c r="R103" i="1"/>
  <c r="S103" i="1" s="1"/>
  <c r="O6" i="1"/>
  <c r="O7" i="1"/>
  <c r="P7" i="1" s="1"/>
  <c r="S7" i="1"/>
  <c r="O8" i="1"/>
  <c r="P8" i="1" s="1"/>
  <c r="O9" i="1"/>
  <c r="O14" i="1"/>
  <c r="O15" i="1"/>
  <c r="P15" i="1"/>
  <c r="O16" i="1"/>
  <c r="P16" i="1"/>
  <c r="O17" i="1"/>
  <c r="S17" i="1" s="1"/>
  <c r="O22" i="1"/>
  <c r="O23" i="1"/>
  <c r="P23" i="1" s="1"/>
  <c r="O24" i="1"/>
  <c r="P24" i="1"/>
  <c r="O25" i="1"/>
  <c r="S25" i="1" s="1"/>
  <c r="O30" i="1"/>
  <c r="O31" i="1"/>
  <c r="P31" i="1" s="1"/>
  <c r="O32" i="1"/>
  <c r="P32" i="1"/>
  <c r="O33" i="1"/>
  <c r="P33" i="1" s="1"/>
  <c r="O38" i="1"/>
  <c r="O39" i="1"/>
  <c r="P39" i="1"/>
  <c r="O40" i="1"/>
  <c r="P40" i="1"/>
  <c r="O41" i="1"/>
  <c r="O46" i="1"/>
  <c r="P46" i="1" s="1"/>
  <c r="O47" i="1"/>
  <c r="P47" i="1" s="1"/>
  <c r="O48" i="1"/>
  <c r="P48" i="1" s="1"/>
  <c r="O49" i="1"/>
  <c r="O54" i="1"/>
  <c r="O55" i="1"/>
  <c r="S55" i="1" s="1"/>
  <c r="P55" i="1"/>
  <c r="O56" i="1"/>
  <c r="P56" i="1"/>
  <c r="O57" i="1"/>
  <c r="O61" i="1"/>
  <c r="O62" i="1"/>
  <c r="S62" i="1" s="1"/>
  <c r="P62" i="1"/>
  <c r="O63" i="1"/>
  <c r="S63" i="1" s="1"/>
  <c r="P63" i="1"/>
  <c r="O64" i="1"/>
  <c r="O65" i="1"/>
  <c r="O69" i="1"/>
  <c r="O70" i="1"/>
  <c r="P70" i="1" s="1"/>
  <c r="O71" i="1"/>
  <c r="S71" i="1" s="1"/>
  <c r="O72" i="1"/>
  <c r="O73" i="1"/>
  <c r="P73" i="1"/>
  <c r="O77" i="1"/>
  <c r="O78" i="1"/>
  <c r="P78" i="1" s="1"/>
  <c r="O79" i="1"/>
  <c r="P79" i="1" s="1"/>
  <c r="O80" i="1"/>
  <c r="P80" i="1" s="1"/>
  <c r="S80" i="1"/>
  <c r="O81" i="1"/>
  <c r="P81" i="1"/>
  <c r="O85" i="1"/>
  <c r="O86" i="1"/>
  <c r="P86" i="1" s="1"/>
  <c r="O87" i="1"/>
  <c r="P87" i="1" s="1"/>
  <c r="O88" i="1"/>
  <c r="P88" i="1"/>
  <c r="O89" i="1"/>
  <c r="S89" i="1"/>
  <c r="O93" i="1"/>
  <c r="O94" i="1"/>
  <c r="S94" i="1" s="1"/>
  <c r="P94" i="1"/>
  <c r="O95" i="1"/>
  <c r="P95" i="1"/>
  <c r="O96" i="1"/>
  <c r="O97" i="1"/>
  <c r="O101" i="1"/>
  <c r="S101" i="1"/>
  <c r="O102" i="1"/>
  <c r="P102" i="1" s="1"/>
  <c r="O103" i="1"/>
  <c r="I15" i="14"/>
  <c r="H15" i="14"/>
  <c r="G15" i="14"/>
  <c r="F15" i="14"/>
  <c r="J14" i="14"/>
  <c r="O7" i="14"/>
  <c r="P12" i="14" s="1"/>
  <c r="I12" i="14"/>
  <c r="H12" i="14"/>
  <c r="G12" i="14"/>
  <c r="F12" i="14"/>
  <c r="E12" i="14"/>
  <c r="P11" i="14"/>
  <c r="O11" i="14"/>
  <c r="I11" i="14"/>
  <c r="H11" i="14"/>
  <c r="G11" i="14"/>
  <c r="F11" i="14"/>
  <c r="E11" i="14"/>
  <c r="J15" i="14"/>
  <c r="I14" i="14"/>
  <c r="F14" i="14"/>
  <c r="G14" i="14"/>
  <c r="H14" i="1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109" i="4"/>
  <c r="D22" i="12"/>
  <c r="I21" i="12" s="1"/>
  <c r="P4" i="1"/>
  <c r="P10" i="3"/>
  <c r="P12" i="3"/>
  <c r="P15" i="3"/>
  <c r="P16" i="3"/>
  <c r="P18" i="3"/>
  <c r="P19" i="3"/>
  <c r="P20" i="3"/>
  <c r="P22" i="3"/>
  <c r="P24" i="3"/>
  <c r="P26" i="3"/>
  <c r="P27" i="3"/>
  <c r="P32" i="3"/>
  <c r="P33" i="3"/>
  <c r="P35" i="3"/>
  <c r="P36" i="3"/>
  <c r="P37" i="3"/>
  <c r="P39" i="3"/>
  <c r="P40" i="3"/>
  <c r="P41" i="3"/>
  <c r="P43" i="3"/>
  <c r="P44" i="3"/>
  <c r="P46" i="3"/>
  <c r="P51" i="3"/>
  <c r="P52" i="3"/>
  <c r="P53" i="3"/>
  <c r="P58" i="3"/>
  <c r="P59" i="3"/>
  <c r="P60" i="3"/>
  <c r="P64" i="3"/>
  <c r="P66" i="3"/>
  <c r="P67" i="3"/>
  <c r="P68" i="3"/>
  <c r="P72" i="3"/>
  <c r="P74" i="3"/>
  <c r="P75" i="3"/>
  <c r="P76" i="3"/>
  <c r="P78" i="3"/>
  <c r="P79" i="3"/>
  <c r="P80" i="3"/>
  <c r="P82" i="3"/>
  <c r="P84" i="3"/>
  <c r="P86" i="3"/>
  <c r="P87" i="3"/>
  <c r="P88" i="3"/>
  <c r="P90" i="3"/>
  <c r="P91" i="3"/>
  <c r="P94" i="3"/>
  <c r="P96" i="3"/>
  <c r="P97" i="3"/>
  <c r="P98" i="3"/>
  <c r="P99" i="3"/>
  <c r="P100" i="3"/>
  <c r="P103" i="3"/>
  <c r="P4" i="3"/>
  <c r="E29" i="12"/>
  <c r="P5" i="1"/>
  <c r="P6" i="1"/>
  <c r="P9" i="1"/>
  <c r="P11" i="1"/>
  <c r="P12" i="1"/>
  <c r="P13" i="1"/>
  <c r="P14" i="1"/>
  <c r="P18" i="1"/>
  <c r="P19" i="1"/>
  <c r="P20" i="1"/>
  <c r="P21" i="1"/>
  <c r="P22" i="1"/>
  <c r="P26" i="1"/>
  <c r="P27" i="1"/>
  <c r="P28" i="1"/>
  <c r="P29" i="1"/>
  <c r="P30" i="1"/>
  <c r="P34" i="1"/>
  <c r="P35" i="1"/>
  <c r="P37" i="1"/>
  <c r="P38" i="1"/>
  <c r="P41" i="1"/>
  <c r="P42" i="1"/>
  <c r="P43" i="1"/>
  <c r="P44" i="1"/>
  <c r="P49" i="1"/>
  <c r="P50" i="1"/>
  <c r="P51" i="1"/>
  <c r="P52" i="1"/>
  <c r="P53" i="1"/>
  <c r="P54" i="1"/>
  <c r="P57" i="1"/>
  <c r="P58" i="1"/>
  <c r="P59" i="1"/>
  <c r="P60" i="1"/>
  <c r="P61" i="1"/>
  <c r="P64" i="1"/>
  <c r="P65" i="1"/>
  <c r="P67" i="1"/>
  <c r="P68" i="1"/>
  <c r="P69" i="1"/>
  <c r="P72" i="1"/>
  <c r="P75" i="1"/>
  <c r="P77" i="1"/>
  <c r="P84" i="1"/>
  <c r="P85" i="1"/>
  <c r="P89" i="1"/>
  <c r="P90" i="1"/>
  <c r="P92" i="1"/>
  <c r="P93" i="1"/>
  <c r="P96" i="1"/>
  <c r="P97" i="1"/>
  <c r="P98" i="1"/>
  <c r="P99" i="1"/>
  <c r="P101" i="1"/>
  <c r="P103" i="1"/>
  <c r="C39" i="12"/>
  <c r="D14" i="12"/>
  <c r="D26" i="12"/>
  <c r="E14" i="12"/>
  <c r="E26" i="12"/>
  <c r="E22" i="12"/>
  <c r="I30" i="12" s="1"/>
  <c r="L18" i="12"/>
  <c r="J18" i="12" s="1"/>
  <c r="L27" i="12"/>
  <c r="M27" i="12" s="1"/>
  <c r="B187" i="4"/>
  <c r="D26" i="15"/>
  <c r="E16" i="15"/>
  <c r="D16" i="12"/>
  <c r="E16" i="12"/>
  <c r="J18" i="14" l="1"/>
  <c r="K18" i="14"/>
  <c r="G18" i="14"/>
  <c r="H18" i="14"/>
  <c r="I18" i="14"/>
  <c r="J17" i="14"/>
  <c r="K17" i="14"/>
  <c r="G17" i="14"/>
  <c r="H17" i="14"/>
  <c r="I17" i="14"/>
  <c r="O12" i="14"/>
  <c r="D18" i="12"/>
  <c r="D20" i="12" s="1"/>
  <c r="Q7" i="14"/>
  <c r="S87" i="1"/>
  <c r="S33" i="1"/>
  <c r="S51" i="1"/>
  <c r="S62" i="3"/>
  <c r="S56" i="3"/>
  <c r="S44" i="3"/>
  <c r="S7" i="3"/>
  <c r="P17" i="1"/>
  <c r="S82" i="1"/>
  <c r="S66" i="1"/>
  <c r="S60" i="1"/>
  <c r="S45" i="1"/>
  <c r="S8" i="1"/>
  <c r="S54" i="3"/>
  <c r="S92" i="3"/>
  <c r="S48" i="3"/>
  <c r="S31" i="1"/>
  <c r="S81" i="1"/>
  <c r="S70" i="1"/>
  <c r="S65" i="1"/>
  <c r="S54" i="1"/>
  <c r="S13" i="3"/>
  <c r="S11" i="3"/>
  <c r="P25" i="1"/>
  <c r="S93" i="1"/>
  <c r="S75" i="1"/>
  <c r="S69" i="1"/>
  <c r="S64" i="1"/>
  <c r="S59" i="1"/>
  <c r="S44" i="1"/>
  <c r="S39" i="1"/>
  <c r="S30" i="1"/>
  <c r="S21" i="1"/>
  <c r="S6" i="1"/>
  <c r="S79" i="1"/>
  <c r="S38" i="1"/>
  <c r="S86" i="1"/>
  <c r="S36" i="1"/>
  <c r="S47" i="1"/>
  <c r="S102" i="1"/>
  <c r="S78" i="1"/>
  <c r="S68" i="1"/>
  <c r="S58" i="1"/>
  <c r="S48" i="1"/>
  <c r="S43" i="1"/>
  <c r="S29" i="1"/>
  <c r="S20" i="1"/>
  <c r="S5" i="1"/>
  <c r="D17" i="15" s="1"/>
  <c r="D18" i="15" s="1"/>
  <c r="D19" i="15" s="1"/>
  <c r="P71" i="1"/>
  <c r="S100" i="1"/>
  <c r="S88" i="1"/>
  <c r="S15" i="3"/>
  <c r="K18" i="12"/>
  <c r="K27" i="12"/>
  <c r="N27" i="12"/>
  <c r="J27" i="12"/>
  <c r="L27" i="15"/>
  <c r="M27" i="15" s="1"/>
  <c r="D27" i="15"/>
  <c r="I31" i="15"/>
  <c r="I28" i="15"/>
  <c r="E27" i="15"/>
  <c r="I32" i="15"/>
  <c r="O216" i="6"/>
  <c r="O213" i="6"/>
  <c r="O211" i="6"/>
  <c r="O210" i="6"/>
  <c r="O218" i="6"/>
  <c r="O214" i="6"/>
  <c r="E27" i="12"/>
  <c r="I20" i="15"/>
  <c r="P210" i="4"/>
  <c r="P214" i="4"/>
  <c r="I19" i="15"/>
  <c r="I22" i="15"/>
  <c r="P216" i="4"/>
  <c r="S83" i="3"/>
  <c r="S93" i="3"/>
  <c r="S85" i="3"/>
  <c r="S73" i="3"/>
  <c r="S50" i="3"/>
  <c r="S31" i="3"/>
  <c r="S77" i="3"/>
  <c r="S71" i="3"/>
  <c r="S38" i="3"/>
  <c r="S23" i="3"/>
  <c r="S8" i="3"/>
  <c r="S63" i="3"/>
  <c r="S57" i="3"/>
  <c r="S34" i="3"/>
  <c r="S25" i="3"/>
  <c r="S17" i="3"/>
  <c r="S91" i="3"/>
  <c r="S80" i="3"/>
  <c r="S55" i="3"/>
  <c r="S47" i="3"/>
  <c r="S43" i="3"/>
  <c r="S20" i="3"/>
  <c r="S14" i="3"/>
  <c r="S5" i="3"/>
  <c r="E17" i="15" s="1"/>
  <c r="E18" i="15" s="1"/>
  <c r="E20" i="15" s="1"/>
  <c r="S90" i="3"/>
  <c r="S82" i="3"/>
  <c r="S66" i="3"/>
  <c r="S49" i="3"/>
  <c r="S30" i="3"/>
  <c r="S100" i="3"/>
  <c r="S76" i="3"/>
  <c r="S70" i="3"/>
  <c r="S19" i="3"/>
  <c r="S95" i="3"/>
  <c r="S81" i="3"/>
  <c r="S42" i="3"/>
  <c r="S75" i="3"/>
  <c r="S27" i="3"/>
  <c r="S98" i="3"/>
  <c r="S61" i="3"/>
  <c r="S21" i="3"/>
  <c r="S9" i="3"/>
  <c r="S102" i="3"/>
  <c r="S87" i="3"/>
  <c r="S59" i="3"/>
  <c r="S51" i="3"/>
  <c r="S45" i="3"/>
  <c r="S36" i="3"/>
  <c r="S6" i="3"/>
  <c r="S89" i="3"/>
  <c r="S99" i="3"/>
  <c r="S69" i="3"/>
  <c r="S94" i="3"/>
  <c r="S86" i="3"/>
  <c r="S74" i="3"/>
  <c r="S53" i="3"/>
  <c r="S84" i="3"/>
  <c r="S72" i="3"/>
  <c r="S68" i="3"/>
  <c r="S39" i="3"/>
  <c r="S24" i="3"/>
  <c r="S12" i="3"/>
  <c r="I29" i="12"/>
  <c r="I31" i="12"/>
  <c r="I32" i="12"/>
  <c r="I28" i="12"/>
  <c r="I22" i="12"/>
  <c r="I23" i="12"/>
  <c r="I19" i="12"/>
  <c r="I20" i="12"/>
  <c r="D27" i="12"/>
  <c r="J18" i="15"/>
  <c r="N18" i="15"/>
  <c r="M18" i="15"/>
  <c r="K18" i="15"/>
  <c r="N18" i="12"/>
  <c r="M18" i="12"/>
  <c r="D19" i="12" l="1"/>
  <c r="N20" i="12" s="1"/>
  <c r="K27" i="15"/>
  <c r="N27" i="15"/>
  <c r="J27" i="15"/>
  <c r="E19" i="15"/>
  <c r="L29" i="15" s="1"/>
  <c r="E17" i="12"/>
  <c r="E18" i="12" s="1"/>
  <c r="D28" i="12"/>
  <c r="D33" i="12"/>
  <c r="E28" i="15"/>
  <c r="E33" i="15"/>
  <c r="D20" i="15"/>
  <c r="M22" i="15" s="1"/>
  <c r="N21" i="12" l="1"/>
  <c r="J20" i="12"/>
  <c r="N22" i="12"/>
  <c r="L19" i="12"/>
  <c r="L22" i="12"/>
  <c r="J19" i="12"/>
  <c r="D30" i="12"/>
  <c r="D31" i="12" s="1"/>
  <c r="L20" i="12"/>
  <c r="K20" i="12"/>
  <c r="N19" i="12"/>
  <c r="K23" i="12"/>
  <c r="N23" i="12"/>
  <c r="J21" i="12"/>
  <c r="J23" i="12"/>
  <c r="K22" i="12"/>
  <c r="L21" i="12"/>
  <c r="M20" i="12"/>
  <c r="L23" i="12"/>
  <c r="M22" i="12"/>
  <c r="K19" i="12"/>
  <c r="J22" i="12"/>
  <c r="M21" i="12"/>
  <c r="K21" i="12"/>
  <c r="M23" i="12"/>
  <c r="M19" i="12"/>
  <c r="L30" i="15"/>
  <c r="L28" i="15"/>
  <c r="L31" i="15"/>
  <c r="E30" i="15"/>
  <c r="E31" i="15" s="1"/>
  <c r="M32" i="15"/>
  <c r="M30" i="15"/>
  <c r="J28" i="15"/>
  <c r="L32" i="15"/>
  <c r="M31" i="15"/>
  <c r="M29" i="15"/>
  <c r="N32" i="15"/>
  <c r="M28" i="15"/>
  <c r="L20" i="15"/>
  <c r="K32" i="15"/>
  <c r="N29" i="15"/>
  <c r="K29" i="15"/>
  <c r="N31" i="15"/>
  <c r="N30" i="15"/>
  <c r="N28" i="15"/>
  <c r="J29" i="15"/>
  <c r="K28" i="15"/>
  <c r="K31" i="15"/>
  <c r="K30" i="15"/>
  <c r="J31" i="15"/>
  <c r="J30" i="15"/>
  <c r="J32" i="15"/>
  <c r="E19" i="12"/>
  <c r="E20" i="12"/>
  <c r="K19" i="15"/>
  <c r="N22" i="15"/>
  <c r="K20" i="15"/>
  <c r="J23" i="15"/>
  <c r="K22" i="15"/>
  <c r="J22" i="15"/>
  <c r="L22" i="15"/>
  <c r="K23" i="15"/>
  <c r="D33" i="15"/>
  <c r="J19" i="15"/>
  <c r="K21" i="15"/>
  <c r="D28" i="15"/>
  <c r="D30" i="15" s="1"/>
  <c r="D31" i="15" s="1"/>
  <c r="L21" i="15"/>
  <c r="M20" i="15"/>
  <c r="L23" i="15"/>
  <c r="L19" i="15"/>
  <c r="J20" i="15"/>
  <c r="J21" i="15"/>
  <c r="N21" i="15"/>
  <c r="M19" i="15"/>
  <c r="N20" i="15"/>
  <c r="N23" i="15"/>
  <c r="M21" i="15"/>
  <c r="M23" i="15"/>
  <c r="N19" i="15"/>
  <c r="L28" i="12" l="1"/>
  <c r="N30" i="12"/>
  <c r="J31" i="12"/>
  <c r="K29" i="12"/>
  <c r="L31" i="12"/>
  <c r="M31" i="12"/>
  <c r="L29" i="12"/>
  <c r="E28" i="12"/>
  <c r="E30" i="12" s="1"/>
  <c r="M28" i="12"/>
  <c r="K30" i="12"/>
  <c r="N29" i="12"/>
  <c r="M32" i="12"/>
  <c r="N31" i="12"/>
  <c r="N28" i="12"/>
  <c r="J29" i="12"/>
  <c r="L32" i="12"/>
  <c r="E33" i="12"/>
  <c r="M30" i="12"/>
  <c r="M29" i="12"/>
  <c r="L30" i="12"/>
  <c r="K32" i="12"/>
  <c r="N32" i="12"/>
  <c r="J28" i="12"/>
  <c r="K31" i="12"/>
  <c r="J32" i="12"/>
  <c r="J30" i="12"/>
  <c r="K28" i="12"/>
  <c r="C32" i="15"/>
  <c r="F36" i="15"/>
  <c r="E31" i="12" l="1"/>
  <c r="C32" i="12"/>
  <c r="F36" i="12"/>
</calcChain>
</file>

<file path=xl/comments1.xml><?xml version="1.0" encoding="utf-8"?>
<comments xmlns="http://schemas.openxmlformats.org/spreadsheetml/2006/main">
  <authors>
    <author>Economics Department</author>
    <author>Johanns, Ann M [ECONA]</author>
    <author>isuimage</author>
  </authors>
  <commentList>
    <comment ref="C5" authorId="0" shapeId="0">
      <text>
        <r>
          <rPr>
            <sz val="8"/>
            <color indexed="81"/>
            <rFont val="Tahoma"/>
            <family val="2"/>
          </rPr>
          <t>Place the cursor over cells with red triangles to read comments.</t>
        </r>
      </text>
    </comment>
    <comment ref="C14" authorId="1" shapeId="0">
      <text>
        <r>
          <rPr>
            <sz val="9"/>
            <color indexed="81"/>
            <rFont val="Tahoma"/>
            <family val="2"/>
          </rPr>
          <t>=Base acres x 85%</t>
        </r>
      </text>
    </comment>
    <comment ref="C18" authorId="1" shapeId="0">
      <text>
        <r>
          <rPr>
            <sz val="9"/>
            <color indexed="81"/>
            <rFont val="Tahoma"/>
            <family val="2"/>
          </rPr>
          <t>=Guarantee price x 
   Guarantee yield</t>
        </r>
      </text>
    </comment>
    <comment ref="C19" authorId="1" shapeId="0">
      <text>
        <r>
          <rPr>
            <sz val="9"/>
            <color indexed="81"/>
            <rFont val="Tahoma"/>
            <family val="2"/>
          </rPr>
          <t>= Benchmark county revenue x 10%</t>
        </r>
      </text>
    </comment>
    <comment ref="C20" authorId="1" shapeId="0">
      <text>
        <r>
          <rPr>
            <sz val="9"/>
            <color indexed="81"/>
            <rFont val="Tahoma"/>
            <family val="2"/>
          </rPr>
          <t>= Benchmark county revenue x 86%</t>
        </r>
      </text>
    </comment>
    <comment ref="C22" authorId="2" shapeId="0">
      <text>
        <r>
          <rPr>
            <sz val="9"/>
            <color indexed="81"/>
            <rFont val="Tahoma"/>
            <family val="2"/>
          </rPr>
          <t>Source: USDA/FSA</t>
        </r>
      </text>
    </comment>
    <comment ref="C23" authorId="1" shapeId="0">
      <text>
        <r>
          <rPr>
            <sz val="9"/>
            <color indexed="81"/>
            <rFont val="Tahoma"/>
            <family val="2"/>
          </rPr>
          <t>Average national price September 1, 2016 - August 31, 2017. Source: USDA/FSA</t>
        </r>
      </text>
    </comment>
    <comment ref="C26" authorId="1" shapeId="0">
      <text>
        <r>
          <rPr>
            <sz val="9"/>
            <color indexed="81"/>
            <rFont val="Tahoma"/>
            <family val="2"/>
          </rPr>
          <t>Higher of "Projected marketing year 
average price" or "National loan rate"</t>
        </r>
      </text>
    </comment>
    <comment ref="C27" authorId="1" shapeId="0">
      <text>
        <r>
          <rPr>
            <sz val="9"/>
            <color indexed="81"/>
            <rFont val="Tahoma"/>
            <family val="2"/>
          </rPr>
          <t>= Effective price x Estimated county yield</t>
        </r>
      </text>
    </comment>
    <comment ref="C28" authorId="1" shapeId="0">
      <text>
        <r>
          <rPr>
            <sz val="9"/>
            <color indexed="81"/>
            <rFont val="Tahoma"/>
            <family val="2"/>
          </rPr>
          <t>= ARC-CO guarantee revenue - County crop revenue</t>
        </r>
      </text>
    </comment>
    <comment ref="C30" authorId="1" shapeId="0">
      <text>
        <r>
          <rPr>
            <sz val="9"/>
            <color indexed="81"/>
            <rFont val="Tahoma"/>
            <family val="2"/>
          </rPr>
          <t>Payments by USDA for the 2016/17 crop year,
are scheduled for October 2017.</t>
        </r>
      </text>
    </comment>
    <comment ref="C31" authorId="1" shapeId="0">
      <text>
        <r>
          <rPr>
            <sz val="9"/>
            <color indexed="81"/>
            <rFont val="Tahoma"/>
            <family val="2"/>
          </rPr>
          <t>= ARC-CO Payment / Base acres</t>
        </r>
      </text>
    </comment>
  </commentList>
</comments>
</file>

<file path=xl/comments2.xml><?xml version="1.0" encoding="utf-8"?>
<comments xmlns="http://schemas.openxmlformats.org/spreadsheetml/2006/main">
  <authors>
    <author>Economics Department</author>
    <author>Johanns, Ann M [ECONA]</author>
  </authors>
  <commentList>
    <comment ref="C5" authorId="0" shapeId="0">
      <text>
        <r>
          <rPr>
            <sz val="8"/>
            <color indexed="81"/>
            <rFont val="Tahoma"/>
            <family val="2"/>
          </rPr>
          <t>Place the cursor over cells with red triangles to read comments.</t>
        </r>
      </text>
    </comment>
    <comment ref="C14" authorId="1" shapeId="0">
      <text>
        <r>
          <rPr>
            <sz val="9"/>
            <color indexed="81"/>
            <rFont val="Tahoma"/>
            <family val="2"/>
          </rPr>
          <t>=Base acres x 85%</t>
        </r>
      </text>
    </comment>
    <comment ref="C18" authorId="1" shapeId="0">
      <text>
        <r>
          <rPr>
            <sz val="9"/>
            <color indexed="81"/>
            <rFont val="Tahoma"/>
            <family val="2"/>
          </rPr>
          <t>=Guarantee price x 
   Guarantee yield</t>
        </r>
      </text>
    </comment>
    <comment ref="C19" authorId="1" shapeId="0">
      <text>
        <r>
          <rPr>
            <sz val="9"/>
            <color indexed="81"/>
            <rFont val="Tahoma"/>
            <family val="2"/>
          </rPr>
          <t>= Benchmark county revenue x 10%</t>
        </r>
      </text>
    </comment>
    <comment ref="C20" authorId="1" shapeId="0">
      <text>
        <r>
          <rPr>
            <sz val="9"/>
            <color indexed="81"/>
            <rFont val="Tahoma"/>
            <family val="2"/>
          </rPr>
          <t>= Benchmark county revenue x 86%</t>
        </r>
      </text>
    </comment>
    <comment ref="C22" authorId="1" shapeId="0">
      <text>
        <r>
          <rPr>
            <sz val="9"/>
            <color indexed="81"/>
            <rFont val="Tahoma"/>
            <family val="2"/>
          </rPr>
          <t>2016 County Yields = 2015 FSA County Yields * 2016 NASS State Yields / 2015 NASS State Yields</t>
        </r>
      </text>
    </comment>
    <comment ref="C23" authorId="1" shapeId="0">
      <text>
        <r>
          <rPr>
            <sz val="9"/>
            <color indexed="81"/>
            <rFont val="Tahoma"/>
            <family val="2"/>
          </rPr>
          <t>Projected average national price 
September 1, 2016 - August 31, 2017. 
Source: USDA/NASS</t>
        </r>
      </text>
    </comment>
    <comment ref="C26" authorId="1" shapeId="0">
      <text>
        <r>
          <rPr>
            <sz val="9"/>
            <color indexed="81"/>
            <rFont val="Tahoma"/>
            <family val="2"/>
          </rPr>
          <t>Higher of "Projected marketing year 
average price" or "National loan rate"</t>
        </r>
      </text>
    </comment>
    <comment ref="C27" authorId="1" shapeId="0">
      <text>
        <r>
          <rPr>
            <sz val="9"/>
            <color indexed="81"/>
            <rFont val="Tahoma"/>
            <family val="2"/>
          </rPr>
          <t>= Effective price x Estimated county yield</t>
        </r>
      </text>
    </comment>
    <comment ref="C28" authorId="1" shapeId="0">
      <text>
        <r>
          <rPr>
            <sz val="9"/>
            <color indexed="81"/>
            <rFont val="Tahoma"/>
            <family val="2"/>
          </rPr>
          <t>= ARC-CO guarantee revenue - County crop revenue</t>
        </r>
      </text>
    </comment>
    <comment ref="C30" authorId="1" shapeId="0">
      <text>
        <r>
          <rPr>
            <sz val="9"/>
            <color indexed="81"/>
            <rFont val="Tahoma"/>
            <family val="2"/>
          </rPr>
          <t>Payments by USDA for the 2016/17 crop year,
are scheduled for October 2017.</t>
        </r>
      </text>
    </comment>
    <comment ref="C31" authorId="1" shapeId="0">
      <text>
        <r>
          <rPr>
            <sz val="9"/>
            <color indexed="81"/>
            <rFont val="Tahoma"/>
            <family val="2"/>
          </rPr>
          <t>= ARC-CO Payment / Base acres</t>
        </r>
      </text>
    </comment>
  </commentList>
</comments>
</file>

<file path=xl/sharedStrings.xml><?xml version="1.0" encoding="utf-8"?>
<sst xmlns="http://schemas.openxmlformats.org/spreadsheetml/2006/main" count="4970" uniqueCount="461">
  <si>
    <t>Corn</t>
  </si>
  <si>
    <t>Soybeans</t>
  </si>
  <si>
    <t>Your Base Acres</t>
  </si>
  <si>
    <t>National Loan Rate</t>
  </si>
  <si>
    <t>Author: Alejandro Plastina</t>
  </si>
  <si>
    <t>Date Printed</t>
  </si>
  <si>
    <t>County</t>
  </si>
  <si>
    <t>PROGRAM YEAR 2014 ARC COUNTY (ARC-CO) YIELDS (unit per acre), Crop Years 2009-2013</t>
  </si>
  <si>
    <t xml:space="preserve">Latest update:  </t>
  </si>
  <si>
    <t>(Higher of county average yield or 70% of FSA's T-yield)</t>
  </si>
  <si>
    <t>ST_Cty</t>
  </si>
  <si>
    <t>State Name</t>
  </si>
  <si>
    <t>County Name</t>
  </si>
  <si>
    <t>Commodity Code</t>
  </si>
  <si>
    <t>Crop Name</t>
  </si>
  <si>
    <t>Unit</t>
  </si>
  <si>
    <t>Yield Type</t>
  </si>
  <si>
    <t>Crop Year 2009</t>
  </si>
  <si>
    <t>Crop Year 2010</t>
  </si>
  <si>
    <t>Crop Year 2011</t>
  </si>
  <si>
    <t>Crop Year 2012</t>
  </si>
  <si>
    <t>Crop Year 2013</t>
  </si>
  <si>
    <t>19001</t>
  </si>
  <si>
    <t>Iowa</t>
  </si>
  <si>
    <t>Adair</t>
  </si>
  <si>
    <t>Bushels</t>
  </si>
  <si>
    <t>All</t>
  </si>
  <si>
    <t>0041</t>
  </si>
  <si>
    <t>0081</t>
  </si>
  <si>
    <t>19003</t>
  </si>
  <si>
    <t>Adams</t>
  </si>
  <si>
    <t>19005</t>
  </si>
  <si>
    <t>Allamakee</t>
  </si>
  <si>
    <t>19007</t>
  </si>
  <si>
    <t>Appanoose</t>
  </si>
  <si>
    <t>19009</t>
  </si>
  <si>
    <t>Audubon</t>
  </si>
  <si>
    <t>19011</t>
  </si>
  <si>
    <t>Benton</t>
  </si>
  <si>
    <t>19013</t>
  </si>
  <si>
    <t>Black Hawk</t>
  </si>
  <si>
    <t>19015</t>
  </si>
  <si>
    <t>Boone</t>
  </si>
  <si>
    <t>19017</t>
  </si>
  <si>
    <t>Bremer</t>
  </si>
  <si>
    <t>19019</t>
  </si>
  <si>
    <t>Buchanan</t>
  </si>
  <si>
    <t>19021</t>
  </si>
  <si>
    <t>Buena Vista</t>
  </si>
  <si>
    <t>19023</t>
  </si>
  <si>
    <t>Butler</t>
  </si>
  <si>
    <t>19025</t>
  </si>
  <si>
    <t>Calhoun</t>
  </si>
  <si>
    <t>19027</t>
  </si>
  <si>
    <t>Carroll</t>
  </si>
  <si>
    <t>19029</t>
  </si>
  <si>
    <t>Cass</t>
  </si>
  <si>
    <t>19031</t>
  </si>
  <si>
    <t>Cedar</t>
  </si>
  <si>
    <t>19033</t>
  </si>
  <si>
    <t>Cerro Gordo</t>
  </si>
  <si>
    <t>19035</t>
  </si>
  <si>
    <t>Cherokee</t>
  </si>
  <si>
    <t>19037</t>
  </si>
  <si>
    <t>Chickasaw</t>
  </si>
  <si>
    <t>19039</t>
  </si>
  <si>
    <t>Clarke</t>
  </si>
  <si>
    <t>19041</t>
  </si>
  <si>
    <t>Clay</t>
  </si>
  <si>
    <t>19043</t>
  </si>
  <si>
    <t>Clayton</t>
  </si>
  <si>
    <t>19045</t>
  </si>
  <si>
    <t>Clinton</t>
  </si>
  <si>
    <t>19047</t>
  </si>
  <si>
    <t>Crawford</t>
  </si>
  <si>
    <t>19049</t>
  </si>
  <si>
    <t>Dallas</t>
  </si>
  <si>
    <t>19051</t>
  </si>
  <si>
    <t>Davis</t>
  </si>
  <si>
    <t>19053</t>
  </si>
  <si>
    <t>Decatur</t>
  </si>
  <si>
    <t>19055</t>
  </si>
  <si>
    <t>Delaware</t>
  </si>
  <si>
    <t>19057</t>
  </si>
  <si>
    <t>Des Moines</t>
  </si>
  <si>
    <t>19059</t>
  </si>
  <si>
    <t>Dickinson</t>
  </si>
  <si>
    <t>19061</t>
  </si>
  <si>
    <t>Dubuque</t>
  </si>
  <si>
    <t>19063</t>
  </si>
  <si>
    <t>Emmet</t>
  </si>
  <si>
    <t>19065</t>
  </si>
  <si>
    <t>Fayette</t>
  </si>
  <si>
    <t>19067</t>
  </si>
  <si>
    <t>Floyd</t>
  </si>
  <si>
    <t>19069</t>
  </si>
  <si>
    <t>Franklin</t>
  </si>
  <si>
    <t>19071</t>
  </si>
  <si>
    <t>Fremont</t>
  </si>
  <si>
    <t>19073</t>
  </si>
  <si>
    <t>Greene</t>
  </si>
  <si>
    <t>19075</t>
  </si>
  <si>
    <t>Grundy</t>
  </si>
  <si>
    <t>19077</t>
  </si>
  <si>
    <t>Guthrie</t>
  </si>
  <si>
    <t>19079</t>
  </si>
  <si>
    <t>Hamilton</t>
  </si>
  <si>
    <t>19081</t>
  </si>
  <si>
    <t>Hancock</t>
  </si>
  <si>
    <t>19083</t>
  </si>
  <si>
    <t>Hardin</t>
  </si>
  <si>
    <t>19085</t>
  </si>
  <si>
    <t>Harrison</t>
  </si>
  <si>
    <t>19087</t>
  </si>
  <si>
    <t>Henry</t>
  </si>
  <si>
    <t>19089</t>
  </si>
  <si>
    <t>Howard</t>
  </si>
  <si>
    <t>19091</t>
  </si>
  <si>
    <t>Humboldt</t>
  </si>
  <si>
    <t>19093</t>
  </si>
  <si>
    <t>Ida</t>
  </si>
  <si>
    <t>19095</t>
  </si>
  <si>
    <t>19097</t>
  </si>
  <si>
    <t>Jackson</t>
  </si>
  <si>
    <t>19099</t>
  </si>
  <si>
    <t>Jasper</t>
  </si>
  <si>
    <t>19101</t>
  </si>
  <si>
    <t>Jefferson</t>
  </si>
  <si>
    <t>19103</t>
  </si>
  <si>
    <t>Johnson</t>
  </si>
  <si>
    <t>19105</t>
  </si>
  <si>
    <t>Jones</t>
  </si>
  <si>
    <t>19107</t>
  </si>
  <si>
    <t>Keokuk</t>
  </si>
  <si>
    <t>19109</t>
  </si>
  <si>
    <t>Kossuth</t>
  </si>
  <si>
    <t>19111</t>
  </si>
  <si>
    <t>Lee</t>
  </si>
  <si>
    <t>19113</t>
  </si>
  <si>
    <t>Linn</t>
  </si>
  <si>
    <t>19115</t>
  </si>
  <si>
    <t>Louisa</t>
  </si>
  <si>
    <t>19117</t>
  </si>
  <si>
    <t>Lucas</t>
  </si>
  <si>
    <t>19119</t>
  </si>
  <si>
    <t>Lyon</t>
  </si>
  <si>
    <t>19121</t>
  </si>
  <si>
    <t>Madison</t>
  </si>
  <si>
    <t>19123</t>
  </si>
  <si>
    <t>Mahaska</t>
  </si>
  <si>
    <t>19125</t>
  </si>
  <si>
    <t>Marion</t>
  </si>
  <si>
    <t>19127</t>
  </si>
  <si>
    <t>Marshall</t>
  </si>
  <si>
    <t>19129</t>
  </si>
  <si>
    <t>Mills</t>
  </si>
  <si>
    <t>19131</t>
  </si>
  <si>
    <t>Mitchell</t>
  </si>
  <si>
    <t>19133</t>
  </si>
  <si>
    <t>Monona</t>
  </si>
  <si>
    <t>19135</t>
  </si>
  <si>
    <t>Monroe</t>
  </si>
  <si>
    <t>19137</t>
  </si>
  <si>
    <t>Montgomery</t>
  </si>
  <si>
    <t>19139</t>
  </si>
  <si>
    <t>Muscatine</t>
  </si>
  <si>
    <t>19141</t>
  </si>
  <si>
    <t>O'Brien</t>
  </si>
  <si>
    <t>19143</t>
  </si>
  <si>
    <t>Osceola</t>
  </si>
  <si>
    <t>19145</t>
  </si>
  <si>
    <t>Page</t>
  </si>
  <si>
    <t>19147</t>
  </si>
  <si>
    <t>Palo Alto</t>
  </si>
  <si>
    <t>19149</t>
  </si>
  <si>
    <t>Plymouth</t>
  </si>
  <si>
    <t>19151</t>
  </si>
  <si>
    <t>Pocahontas</t>
  </si>
  <si>
    <t>19153</t>
  </si>
  <si>
    <t>Polk</t>
  </si>
  <si>
    <t>19155</t>
  </si>
  <si>
    <t>East Pottawattamie</t>
  </si>
  <si>
    <t>19156</t>
  </si>
  <si>
    <t>West Pottawattamie</t>
  </si>
  <si>
    <t>19157</t>
  </si>
  <si>
    <t>Poweshiek</t>
  </si>
  <si>
    <t>19159</t>
  </si>
  <si>
    <t>Ringgold</t>
  </si>
  <si>
    <t>19161</t>
  </si>
  <si>
    <t>Sac</t>
  </si>
  <si>
    <t>19163</t>
  </si>
  <si>
    <t>Scott</t>
  </si>
  <si>
    <t>19165</t>
  </si>
  <si>
    <t>Shelby</t>
  </si>
  <si>
    <t>19167</t>
  </si>
  <si>
    <t>Sioux</t>
  </si>
  <si>
    <t>19169</t>
  </si>
  <si>
    <t>Story</t>
  </si>
  <si>
    <t>19171</t>
  </si>
  <si>
    <t>Tama</t>
  </si>
  <si>
    <t>19173</t>
  </si>
  <si>
    <t>Taylor</t>
  </si>
  <si>
    <t>19175</t>
  </si>
  <si>
    <t>Union</t>
  </si>
  <si>
    <t>19177</t>
  </si>
  <si>
    <t>Van Buren</t>
  </si>
  <si>
    <t>19179</t>
  </si>
  <si>
    <t>Wapello</t>
  </si>
  <si>
    <t>19181</t>
  </si>
  <si>
    <t>Warren</t>
  </si>
  <si>
    <t>19183</t>
  </si>
  <si>
    <t>Washington</t>
  </si>
  <si>
    <t>19185</t>
  </si>
  <si>
    <t>Wayne</t>
  </si>
  <si>
    <t>19187</t>
  </si>
  <si>
    <t>Webster</t>
  </si>
  <si>
    <t>19189</t>
  </si>
  <si>
    <t>Winnebago</t>
  </si>
  <si>
    <t>19191</t>
  </si>
  <si>
    <t>Winneshiek</t>
  </si>
  <si>
    <t>19193</t>
  </si>
  <si>
    <t>Woodbury</t>
  </si>
  <si>
    <t>19195</t>
  </si>
  <si>
    <t>Worth</t>
  </si>
  <si>
    <t>19197</t>
  </si>
  <si>
    <t>Wright</t>
  </si>
  <si>
    <t>Olympic Average Yield</t>
  </si>
  <si>
    <t>http://www.fsa.usda.gov/Assets/USDA-FSA-Public/usdafiles/arc-plc/pdf/2014_arc_co.pdf</t>
  </si>
  <si>
    <t>http://www.fsa.usda.gov/Assets/USDA-FSA-Public/usdafiles/arc-plc/excel/co_yields_for_arc_co.xls</t>
  </si>
  <si>
    <t>CORN</t>
  </si>
  <si>
    <t>WOODBURY</t>
  </si>
  <si>
    <t>WEST CENTRAL</t>
  </si>
  <si>
    <t>IOWA</t>
  </si>
  <si>
    <t>COUNTY</t>
  </si>
  <si>
    <t>YEAR</t>
  </si>
  <si>
    <t>SURVEY</t>
  </si>
  <si>
    <t>SHELBY</t>
  </si>
  <si>
    <t>SAC</t>
  </si>
  <si>
    <t>MONONA</t>
  </si>
  <si>
    <t>IDA</t>
  </si>
  <si>
    <t>HARRISON</t>
  </si>
  <si>
    <t>GUTHRIE</t>
  </si>
  <si>
    <t>GREENE</t>
  </si>
  <si>
    <t>CRAWFORD</t>
  </si>
  <si>
    <t>CARROLL</t>
  </si>
  <si>
    <t>CALHOUN</t>
  </si>
  <si>
    <t>AUDUBON</t>
  </si>
  <si>
    <t>TAYLOR</t>
  </si>
  <si>
    <t>SOUTHWEST</t>
  </si>
  <si>
    <t>POTTAWATTAMIE</t>
  </si>
  <si>
    <t>PAGE</t>
  </si>
  <si>
    <t>MONTGOMERY</t>
  </si>
  <si>
    <t>MILLS</t>
  </si>
  <si>
    <t>FREMONT</t>
  </si>
  <si>
    <t>CASS</t>
  </si>
  <si>
    <t>ADAMS</t>
  </si>
  <si>
    <t>ADAIR</t>
  </si>
  <si>
    <t>WASHINGTON</t>
  </si>
  <si>
    <t>SOUTHEAST</t>
  </si>
  <si>
    <t>WAPELLO</t>
  </si>
  <si>
    <t>VAN BUREN</t>
  </si>
  <si>
    <t>MAHASKA</t>
  </si>
  <si>
    <t>LOUISA</t>
  </si>
  <si>
    <t>LEE</t>
  </si>
  <si>
    <t>KEOKUK</t>
  </si>
  <si>
    <t>JEFFERSON</t>
  </si>
  <si>
    <t>HENRY</t>
  </si>
  <si>
    <t>DES MOINES</t>
  </si>
  <si>
    <t>DAVIS</t>
  </si>
  <si>
    <t>WAYNE</t>
  </si>
  <si>
    <t>SOUTH CENTRAL</t>
  </si>
  <si>
    <t>WARREN</t>
  </si>
  <si>
    <t>UNION</t>
  </si>
  <si>
    <t>RINGGOLD</t>
  </si>
  <si>
    <t>MONROE</t>
  </si>
  <si>
    <t>MARION</t>
  </si>
  <si>
    <t>MADISON</t>
  </si>
  <si>
    <t>LUCAS</t>
  </si>
  <si>
    <t>DECATUR</t>
  </si>
  <si>
    <t>CLARKE</t>
  </si>
  <si>
    <t>APPANOOSE</t>
  </si>
  <si>
    <t>SIOUX</t>
  </si>
  <si>
    <t>NORTHWEST</t>
  </si>
  <si>
    <t>POCAHONTAS</t>
  </si>
  <si>
    <t>PLYMOUTH</t>
  </si>
  <si>
    <t>PALO ALTO</t>
  </si>
  <si>
    <t>OSCEOLA</t>
  </si>
  <si>
    <t>O BRIEN</t>
  </si>
  <si>
    <t>LYON</t>
  </si>
  <si>
    <t>EMMET</t>
  </si>
  <si>
    <t>DICKINSON</t>
  </si>
  <si>
    <t>CLAY</t>
  </si>
  <si>
    <t>CHEROKEE</t>
  </si>
  <si>
    <t>BUENA VISTA</t>
  </si>
  <si>
    <t>WINNESHIEK</t>
  </si>
  <si>
    <t>NORTHEAST</t>
  </si>
  <si>
    <t>HOWARD</t>
  </si>
  <si>
    <t>FAYETTE</t>
  </si>
  <si>
    <t>DUBUQUE</t>
  </si>
  <si>
    <t>DELAWARE</t>
  </si>
  <si>
    <t>CLAYTON</t>
  </si>
  <si>
    <t>CHICKASAW</t>
  </si>
  <si>
    <t>BUCHANAN</t>
  </si>
  <si>
    <t>BREMER</t>
  </si>
  <si>
    <t>BLACK HAWK</t>
  </si>
  <si>
    <t>ALLAMAKEE</t>
  </si>
  <si>
    <t>WRIGHT</t>
  </si>
  <si>
    <t>NORTH CENTRAL</t>
  </si>
  <si>
    <t>WORTH</t>
  </si>
  <si>
    <t>WINNEBAGO</t>
  </si>
  <si>
    <t>MITCHELL</t>
  </si>
  <si>
    <t>KOSSUTH</t>
  </si>
  <si>
    <t>HUMBOLDT</t>
  </si>
  <si>
    <t>HANCOCK</t>
  </si>
  <si>
    <t>FRANKLIN</t>
  </si>
  <si>
    <t>FLOYD</t>
  </si>
  <si>
    <t>CERRO GORDO</t>
  </si>
  <si>
    <t>BUTLER</t>
  </si>
  <si>
    <t>SCOTT</t>
  </si>
  <si>
    <t>EAST CENTRAL</t>
  </si>
  <si>
    <t>MUSCATINE</t>
  </si>
  <si>
    <t>LINN</t>
  </si>
  <si>
    <t>JONES</t>
  </si>
  <si>
    <t>JOHNSON</t>
  </si>
  <si>
    <t>JACKSON</t>
  </si>
  <si>
    <t>CLINTON</t>
  </si>
  <si>
    <t>CEDAR</t>
  </si>
  <si>
    <t>BENTON</t>
  </si>
  <si>
    <t>WEBSTER</t>
  </si>
  <si>
    <t>CENTRAL</t>
  </si>
  <si>
    <t>TAMA</t>
  </si>
  <si>
    <t>STORY</t>
  </si>
  <si>
    <t>POWESHIEK</t>
  </si>
  <si>
    <t>POLK</t>
  </si>
  <si>
    <t>MARSHALL</t>
  </si>
  <si>
    <t>JASPER</t>
  </si>
  <si>
    <t>HARDIN</t>
  </si>
  <si>
    <t>HAMILTON</t>
  </si>
  <si>
    <t>GRUNDY</t>
  </si>
  <si>
    <t>DALLAS</t>
  </si>
  <si>
    <t>BOONE</t>
  </si>
  <si>
    <t>CV (%)</t>
  </si>
  <si>
    <t>Domain Category</t>
  </si>
  <si>
    <t>Domain</t>
  </si>
  <si>
    <t>Data Item</t>
  </si>
  <si>
    <t>Commodity</t>
  </si>
  <si>
    <t>Watershed</t>
  </si>
  <si>
    <t>watershed_code</t>
  </si>
  <si>
    <t>Zip Code</t>
  </si>
  <si>
    <t>County ANSI</t>
  </si>
  <si>
    <t>Ag District Code</t>
  </si>
  <si>
    <t>Ag District</t>
  </si>
  <si>
    <t>State ANSI</t>
  </si>
  <si>
    <t>State</t>
  </si>
  <si>
    <t>Geo Level</t>
  </si>
  <si>
    <t>Week Ending</t>
  </si>
  <si>
    <t>Period</t>
  </si>
  <si>
    <t>Year</t>
  </si>
  <si>
    <t>Program</t>
  </si>
  <si>
    <t>SOYBEANS</t>
  </si>
  <si>
    <t>http://quickstats.nass.usda.gov/</t>
  </si>
  <si>
    <t>Select your County from the drop-down menu</t>
  </si>
  <si>
    <t>Price below which ARC-CO payments are triggered</t>
  </si>
  <si>
    <t>http://www.fsa.usda.gov/Assets/USDA-FSA-Public/usdafiles/arc-plc/pdf/2015_arc_co.pdf</t>
  </si>
  <si>
    <t>70% of FSA's T-Yield</t>
  </si>
  <si>
    <t>(Yields that are used as substitutes for missing and  low yields under ARC County and ARC Individual)</t>
  </si>
  <si>
    <t>70% of FSA's T-yields</t>
  </si>
  <si>
    <t>http://www.fsa.usda.gov/Assets/USDA-FSA-Public/usdafiles/arc-plc/pdf/2015_mya.pdf</t>
  </si>
  <si>
    <t>Sum of Value</t>
  </si>
  <si>
    <t>Column Labels</t>
  </si>
  <si>
    <t>Row Labels</t>
  </si>
  <si>
    <t>Ag Decision Maker -- Iowa State University Extension and Outreach</t>
  </si>
  <si>
    <t>Place the cursor over cells with red triangles to read comments.</t>
  </si>
  <si>
    <t>Enter your input values in shaded cells.</t>
  </si>
  <si>
    <r>
      <t xml:space="preserve">See Information File A1-32, </t>
    </r>
    <r>
      <rPr>
        <u/>
        <sz val="10"/>
        <color rgb="FFC00000"/>
        <rFont val="Arial"/>
        <family val="2"/>
      </rPr>
      <t>New Safety Net: PLC, ARC-CO, ARC-IC</t>
    </r>
    <r>
      <rPr>
        <sz val="10"/>
        <rFont val="Arial"/>
        <family val="2"/>
      </rPr>
      <t xml:space="preserve"> for more information.</t>
    </r>
  </si>
  <si>
    <t>Payment Acres</t>
  </si>
  <si>
    <t>ARC-CO Benchmark County Revenue</t>
  </si>
  <si>
    <t xml:space="preserve">Maximum ARC-CO Payment Allowed </t>
  </si>
  <si>
    <t xml:space="preserve">ARC-CO Guarantee Revenue </t>
  </si>
  <si>
    <t xml:space="preserve">Effective Price </t>
  </si>
  <si>
    <t>FSA Farm Number</t>
  </si>
  <si>
    <t>Revenue Loss per Base Acre</t>
  </si>
  <si>
    <t>CALCULATED PROD/PLANTED</t>
  </si>
  <si>
    <t>CALCULATED BU/PLANTED</t>
  </si>
  <si>
    <t>Yields as of 9/11/2015</t>
  </si>
  <si>
    <t>Actual Crop Year 2014</t>
  </si>
  <si>
    <t>70%Tyield (not binding)</t>
  </si>
  <si>
    <t>Higher of Actual or 70%Tyield</t>
  </si>
  <si>
    <t>2015 Benchmark yield</t>
  </si>
  <si>
    <t>SEQUESTRATION</t>
  </si>
  <si>
    <t>2015  Yield (Projected w/2014 yields &amp; CRD growth rates)</t>
  </si>
  <si>
    <t>DIFF</t>
  </si>
  <si>
    <t>COUNT+</t>
  </si>
  <si>
    <t>COUNT-</t>
  </si>
  <si>
    <t>AVG+</t>
  </si>
  <si>
    <t>AVG-</t>
  </si>
  <si>
    <t>COUNT 0</t>
  </si>
  <si>
    <t>&lt;T-yields?</t>
  </si>
  <si>
    <t>average</t>
  </si>
  <si>
    <t>Agricultural Risk Coverage - County Level (ARC-CO) Payment Calculator for 2016/17</t>
  </si>
  <si>
    <t>TABLE 1.  2010/11-2015/16 MARKET YEAR AVERAGE (MYA) PRICES</t>
  </si>
  <si>
    <t>Marketing Year</t>
  </si>
  <si>
    <t xml:space="preserve">Publishing Dates for the  Final 2014/15 MYA Price </t>
  </si>
  <si>
    <t>Final 2010/11 MYA Price</t>
  </si>
  <si>
    <t>Final 2011/12 MYA Price</t>
  </si>
  <si>
    <t>Final 2012/13 MYA Price</t>
  </si>
  <si>
    <t>Final 2013/14 MYA Price</t>
  </si>
  <si>
    <t>Projected (P) or Final (F) 2014/15 MYA Price</t>
  </si>
  <si>
    <t>Projected (P) or Final (F) 2015/16 MYA Price</t>
  </si>
  <si>
    <t>2014/15 Final OA MYA Price</t>
  </si>
  <si>
    <t>2015/16 OA MYA Price</t>
  </si>
  <si>
    <t>2016/17 Final OA MYA Price</t>
  </si>
  <si>
    <t>Bushel</t>
  </si>
  <si>
    <t>Sep. 1-Aug. 31</t>
  </si>
  <si>
    <t>Sep. 29, 2015</t>
  </si>
  <si>
    <t>MYA Price=national average price received by producers during the 12-month marketing year.</t>
  </si>
  <si>
    <t>1/  F= Final MYA prices--Source:  National Agricultural Statistics Service (NASS), Agricultural Prices on the publishing dates.  P=Projected MYA prices--Source:  USDA's World Agricultural Supply and Demand Estimates report or Interagency Commodity Estimates Committee Minutes.  MYA price projections are the mid-point of the price forecast range, when applicable.</t>
  </si>
  <si>
    <t>2/  Excludes temporate japonica rice.</t>
  </si>
  <si>
    <t>ARC-CO Guarantee Prices for 2016/17 (projected)</t>
  </si>
  <si>
    <t>ARC-CO Guarantee Yields for 2016/17 (projected)</t>
  </si>
  <si>
    <t>2016 Benchmark yield</t>
  </si>
  <si>
    <t>2015  Yield (Production/Planted Area) as of Feb 22</t>
  </si>
  <si>
    <t>Projected 2016 County Yield</t>
  </si>
  <si>
    <t>Projected 2016/17 Marketing Year Average Price</t>
  </si>
  <si>
    <t>County Crop Revenue in 2016/17</t>
  </si>
  <si>
    <t xml:space="preserve">ARC-CO Payment for 2016/17 per base acre </t>
  </si>
  <si>
    <t>2016/17 ARC-CO Payments for Your Base Acres under Alternative Yield and Price Assumptions (Sequestration = 6.8%)</t>
  </si>
  <si>
    <t>Marketing Year Average Price in 2016/17</t>
  </si>
  <si>
    <t xml:space="preserve"> Yield in 2016</t>
  </si>
  <si>
    <t>Projected Yield 2016/17</t>
  </si>
  <si>
    <t>updated</t>
  </si>
  <si>
    <t>check MONONA</t>
  </si>
  <si>
    <t>ARC-CO Payment Projection for 2016/17</t>
  </si>
  <si>
    <t>2017/18</t>
  </si>
  <si>
    <t>2014 Higher of Actual or 70%Tyield</t>
  </si>
  <si>
    <t>2015 Higher of Actual or 70%Tyield</t>
  </si>
  <si>
    <t>2015  Yield (Production/Planted Area from NASS) as of 8/4/16</t>
  </si>
  <si>
    <t>diff</t>
  </si>
  <si>
    <t>2015  Yield (FSA Official)</t>
  </si>
  <si>
    <t>NON-IRRIGATED</t>
  </si>
  <si>
    <t>Official 2015 Yields FSA</t>
  </si>
  <si>
    <t xml:space="preserve">corn </t>
  </si>
  <si>
    <t>beans</t>
  </si>
  <si>
    <t>state yield 2015</t>
  </si>
  <si>
    <t>state yield 2016</t>
  </si>
  <si>
    <t>ratio16/15</t>
  </si>
  <si>
    <t>Note:</t>
  </si>
  <si>
    <t xml:space="preserve">Since official 2016 county yields are not yet available, the county yields used in this calculator </t>
  </si>
  <si>
    <t>for the State of Iowa as reported by USDA/NASS.</t>
  </si>
  <si>
    <t>are obtained by multiplying the official 2015 FSA county yields and the ratio of 2016 to 2015 yields</t>
  </si>
  <si>
    <t>Iowa State University Extension and Outreach does not discriminate on the basis of age, disability, ethnicity, gender identity, genetic information, marital status, national origin, pregnancy, race, religion, sex, sexual orientation, socioeconomic status, or status as a U.S. veteran. (Not all prohibited bases apply to all programs.) Inquiries regarding non-discrimination policies may be directed to Ross Wilburn, Diversity Officer, 2150 Beardshear Hall, 515 Morrill Road, Ames, Iowa 50011, 515-294-1482, wilburn@iastate.edu.</t>
  </si>
  <si>
    <t>Official 2016 County Yield</t>
  </si>
  <si>
    <t>Official 2016/17 Marketing Year Average Price</t>
  </si>
  <si>
    <t>Official</t>
  </si>
  <si>
    <t>Official FSA</t>
  </si>
  <si>
    <t>2016/17</t>
  </si>
  <si>
    <t>2018/19</t>
  </si>
  <si>
    <t>2016 Actual Yield</t>
  </si>
  <si>
    <t>2016 Higher of Actul or 70%Tyield</t>
  </si>
  <si>
    <t>File Updated: 8/9/2018</t>
  </si>
  <si>
    <t>Version 1.13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</si>
</sst>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_(* #,##0.0_);_(* \(#,##0.0\);_(* &quot;-&quot;??_);_(@_)"/>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0"/>
      <name val="MS Sans Serif"/>
      <family val="2"/>
    </font>
    <font>
      <b/>
      <sz val="10"/>
      <name val="Calibri"/>
      <family val="2"/>
      <scheme val="minor"/>
    </font>
    <font>
      <sz val="10"/>
      <color theme="1"/>
      <name val="Calibri"/>
      <family val="2"/>
      <scheme val="minor"/>
    </font>
    <font>
      <sz val="10"/>
      <name val="Calibri"/>
      <family val="2"/>
      <scheme val="minor"/>
    </font>
    <font>
      <sz val="11"/>
      <name val="Calibri"/>
      <family val="2"/>
      <scheme val="minor"/>
    </font>
    <font>
      <b/>
      <sz val="10"/>
      <color theme="1"/>
      <name val="Arial"/>
      <family val="2"/>
    </font>
    <font>
      <b/>
      <sz val="11"/>
      <color rgb="FF333333"/>
      <name val="Arial"/>
      <family val="2"/>
    </font>
    <font>
      <sz val="11"/>
      <color theme="1"/>
      <name val="Arial"/>
      <family val="2"/>
    </font>
    <font>
      <sz val="9"/>
      <name val="Arial"/>
      <family val="2"/>
    </font>
    <font>
      <sz val="8"/>
      <color indexed="81"/>
      <name val="Tahoma"/>
      <family val="2"/>
    </font>
    <font>
      <b/>
      <sz val="14"/>
      <color theme="0"/>
      <name val="Arial"/>
      <family val="2"/>
    </font>
    <font>
      <b/>
      <sz val="11"/>
      <color theme="1"/>
      <name val="Arial"/>
      <family val="2"/>
    </font>
    <font>
      <sz val="6"/>
      <color rgb="FF333333"/>
      <name val="Arial"/>
      <family val="2"/>
    </font>
    <font>
      <sz val="10"/>
      <name val="Arial"/>
      <family val="2"/>
    </font>
    <font>
      <b/>
      <sz val="9"/>
      <color theme="1"/>
      <name val="Arial"/>
      <family val="2"/>
    </font>
    <font>
      <u/>
      <sz val="10"/>
      <color rgb="FFC00000"/>
      <name val="Arial"/>
      <family val="2"/>
    </font>
    <font>
      <b/>
      <u/>
      <sz val="10"/>
      <color theme="1"/>
      <name val="Arial"/>
      <family val="2"/>
    </font>
    <font>
      <u/>
      <sz val="10"/>
      <color theme="10"/>
      <name val="Arial"/>
      <family val="2"/>
    </font>
    <font>
      <b/>
      <sz val="10"/>
      <color rgb="FFFF0000"/>
      <name val="Arial"/>
      <family val="2"/>
    </font>
    <font>
      <b/>
      <sz val="10"/>
      <name val="Arial"/>
      <family val="2"/>
    </font>
    <font>
      <sz val="9"/>
      <color indexed="81"/>
      <name val="Tahoma"/>
      <family val="2"/>
    </font>
    <font>
      <sz val="11"/>
      <color rgb="FFFF0000"/>
      <name val="Calibri"/>
      <family val="2"/>
      <scheme val="minor"/>
    </font>
    <font>
      <sz val="10"/>
      <color rgb="FFFF0000"/>
      <name val="Arial"/>
      <family val="2"/>
    </font>
    <font>
      <b/>
      <sz val="12"/>
      <name val="Calibri"/>
      <family val="2"/>
    </font>
    <font>
      <sz val="10"/>
      <name val="Arial Narrow"/>
      <family val="2"/>
    </font>
    <font>
      <b/>
      <sz val="12"/>
      <name val="Calibri"/>
      <family val="2"/>
      <scheme val="minor"/>
    </font>
    <font>
      <b/>
      <sz val="11"/>
      <name val="Calibri"/>
      <family val="2"/>
    </font>
    <font>
      <sz val="12"/>
      <name val="Calibri"/>
      <family val="2"/>
      <scheme val="minor"/>
    </font>
    <font>
      <sz val="12"/>
      <name val="Calibri"/>
      <family val="2"/>
    </font>
    <font>
      <sz val="11"/>
      <name val="Arial Narrow"/>
      <family val="2"/>
    </font>
    <font>
      <b/>
      <sz val="10"/>
      <name val="Arial Narrow"/>
      <family val="2"/>
    </font>
    <font>
      <sz val="10"/>
      <color rgb="FFFF0000"/>
      <name val="Calibri"/>
      <family val="2"/>
      <scheme val="minor"/>
    </font>
    <font>
      <u/>
      <sz val="10"/>
      <color theme="1"/>
      <name val="Arial"/>
      <family val="2"/>
    </font>
    <font>
      <sz val="8"/>
      <color rgb="FF333333"/>
      <name val="Arial"/>
      <family val="2"/>
    </font>
  </fonts>
  <fills count="1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dotted">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right/>
      <top/>
      <bottom style="thick">
        <color theme="2" tint="-9.9948118533890809E-2"/>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s>
  <cellStyleXfs count="8">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xf numFmtId="0" fontId="9" fillId="0" borderId="0"/>
    <xf numFmtId="0" fontId="9" fillId="0" borderId="0"/>
    <xf numFmtId="0" fontId="22" fillId="0" borderId="0"/>
  </cellStyleXfs>
  <cellXfs count="228">
    <xf numFmtId="0" fontId="0" fillId="0" borderId="0" xfId="0"/>
    <xf numFmtId="0" fontId="8" fillId="2" borderId="0" xfId="0" applyFont="1" applyFill="1" applyAlignment="1">
      <alignment horizontal="left"/>
    </xf>
    <xf numFmtId="0" fontId="8" fillId="2" borderId="0" xfId="5" applyFont="1" applyFill="1" applyAlignment="1">
      <alignment horizontal="left"/>
    </xf>
    <xf numFmtId="0" fontId="8" fillId="2" borderId="0" xfId="5" applyFont="1" applyFill="1" applyAlignment="1">
      <alignment horizontal="center"/>
    </xf>
    <xf numFmtId="3" fontId="8" fillId="2" borderId="0" xfId="5" applyNumberFormat="1" applyFont="1" applyFill="1" applyAlignment="1">
      <alignment horizontal="left"/>
    </xf>
    <xf numFmtId="3" fontId="10" fillId="2" borderId="0" xfId="0" applyNumberFormat="1" applyFont="1" applyFill="1" applyAlignment="1">
      <alignment horizontal="right"/>
    </xf>
    <xf numFmtId="14" fontId="10" fillId="2" borderId="0" xfId="0" applyNumberFormat="1" applyFont="1" applyFill="1" applyAlignment="1">
      <alignment horizontal="center"/>
    </xf>
    <xf numFmtId="0" fontId="11" fillId="0" borderId="0" xfId="0" applyFont="1"/>
    <xf numFmtId="3" fontId="8" fillId="2" borderId="0" xfId="0" applyNumberFormat="1" applyFont="1" applyFill="1" applyAlignment="1">
      <alignment horizontal="right"/>
    </xf>
    <xf numFmtId="3" fontId="8" fillId="2" borderId="0" xfId="0" applyNumberFormat="1" applyFont="1" applyFill="1" applyAlignment="1">
      <alignment horizontal="center"/>
    </xf>
    <xf numFmtId="1" fontId="10" fillId="2" borderId="12" xfId="6" applyNumberFormat="1" applyFont="1" applyFill="1" applyBorder="1" applyAlignment="1" applyProtection="1">
      <alignment horizontal="center" wrapText="1"/>
      <protection locked="0"/>
    </xf>
    <xf numFmtId="0" fontId="10" fillId="2" borderId="13" xfId="6" applyFont="1" applyFill="1" applyBorder="1" applyAlignment="1" applyProtection="1">
      <alignment horizontal="center" wrapText="1"/>
      <protection locked="0"/>
    </xf>
    <xf numFmtId="3" fontId="10" fillId="2" borderId="13" xfId="5" applyNumberFormat="1" applyFont="1" applyFill="1" applyBorder="1" applyAlignment="1" applyProtection="1">
      <alignment horizontal="right" wrapText="1"/>
      <protection locked="0"/>
    </xf>
    <xf numFmtId="3" fontId="10" fillId="2" borderId="14" xfId="5" applyNumberFormat="1" applyFont="1" applyFill="1" applyBorder="1" applyAlignment="1" applyProtection="1">
      <alignment horizontal="right" wrapText="1"/>
      <protection locked="0"/>
    </xf>
    <xf numFmtId="1" fontId="11" fillId="0" borderId="0" xfId="0" applyNumberFormat="1" applyFont="1" applyBorder="1" applyAlignment="1" applyProtection="1">
      <alignment horizontal="center"/>
    </xf>
    <xf numFmtId="0" fontId="11" fillId="0" borderId="0" xfId="0" applyFont="1" applyBorder="1" applyAlignment="1" applyProtection="1">
      <alignment horizontal="left"/>
    </xf>
    <xf numFmtId="0" fontId="11" fillId="0" borderId="0" xfId="0" applyFont="1" applyBorder="1" applyAlignment="1" applyProtection="1">
      <alignment horizontal="center"/>
    </xf>
    <xf numFmtId="0" fontId="11" fillId="0" borderId="0" xfId="0" applyFont="1" applyAlignment="1" applyProtection="1">
      <alignment horizontal="left"/>
    </xf>
    <xf numFmtId="3" fontId="11" fillId="0" borderId="0" xfId="0" applyNumberFormat="1" applyFont="1"/>
    <xf numFmtId="0" fontId="11" fillId="0" borderId="0" xfId="0" applyFont="1" applyAlignment="1">
      <alignment horizontal="center"/>
    </xf>
    <xf numFmtId="0" fontId="11" fillId="0" borderId="0" xfId="0" applyFont="1" applyAlignment="1">
      <alignment horizontal="left"/>
    </xf>
    <xf numFmtId="3" fontId="11" fillId="3" borderId="15" xfId="0" applyNumberFormat="1" applyFont="1" applyFill="1" applyBorder="1" applyAlignment="1" applyProtection="1">
      <alignment horizontal="right"/>
      <protection locked="0"/>
    </xf>
    <xf numFmtId="0" fontId="0" fillId="3" borderId="0" xfId="0" applyFill="1"/>
    <xf numFmtId="3" fontId="6" fillId="4" borderId="14" xfId="0" applyNumberFormat="1" applyFont="1" applyFill="1" applyBorder="1" applyAlignment="1">
      <alignment horizontal="right" wrapText="1"/>
    </xf>
    <xf numFmtId="0" fontId="6" fillId="4" borderId="13" xfId="0" applyFont="1" applyFill="1" applyBorder="1" applyAlignment="1">
      <alignment horizontal="center" wrapText="1"/>
    </xf>
    <xf numFmtId="0" fontId="6" fillId="4" borderId="13" xfId="0" applyFont="1" applyFill="1" applyBorder="1" applyAlignment="1">
      <alignment wrapText="1"/>
    </xf>
    <xf numFmtId="0" fontId="6" fillId="4" borderId="12" xfId="0" applyFont="1" applyFill="1" applyBorder="1" applyAlignment="1">
      <alignment horizontal="center" wrapText="1"/>
    </xf>
    <xf numFmtId="3" fontId="0" fillId="4" borderId="0" xfId="0" applyNumberFormat="1" applyFont="1" applyFill="1"/>
    <xf numFmtId="0" fontId="0" fillId="4" borderId="0" xfId="0" applyFont="1" applyFill="1" applyAlignment="1">
      <alignment horizontal="center"/>
    </xf>
    <xf numFmtId="0" fontId="0" fillId="4" borderId="0" xfId="0" applyFont="1" applyFill="1"/>
    <xf numFmtId="0" fontId="6" fillId="4" borderId="0" xfId="0" quotePrefix="1" applyFont="1" applyFill="1" applyAlignment="1">
      <alignment horizontal="left"/>
    </xf>
    <xf numFmtId="14" fontId="10" fillId="4" borderId="0" xfId="0" applyNumberFormat="1" applyFont="1" applyFill="1" applyAlignment="1">
      <alignment horizontal="center"/>
    </xf>
    <xf numFmtId="3" fontId="10" fillId="4" borderId="0" xfId="0" applyNumberFormat="1" applyFont="1" applyFill="1" applyAlignment="1">
      <alignment horizontal="right"/>
    </xf>
    <xf numFmtId="9" fontId="0" fillId="0" borderId="0" xfId="0" quotePrefix="1" applyNumberFormat="1"/>
    <xf numFmtId="0" fontId="0" fillId="0" borderId="0" xfId="0" quotePrefix="1"/>
    <xf numFmtId="0" fontId="11" fillId="3" borderId="0" xfId="0" applyFont="1" applyFill="1" applyBorder="1" applyAlignment="1" applyProtection="1">
      <alignment horizontal="left"/>
    </xf>
    <xf numFmtId="0" fontId="0" fillId="0" borderId="0" xfId="0" applyFill="1"/>
    <xf numFmtId="14" fontId="10" fillId="0" borderId="0" xfId="0" applyNumberFormat="1" applyFont="1" applyFill="1" applyAlignment="1">
      <alignment horizontal="center"/>
    </xf>
    <xf numFmtId="3" fontId="8" fillId="0" borderId="0" xfId="0" applyNumberFormat="1" applyFont="1" applyFill="1" applyAlignment="1">
      <alignment horizontal="center"/>
    </xf>
    <xf numFmtId="3" fontId="10" fillId="0" borderId="13" xfId="5" applyNumberFormat="1" applyFont="1" applyFill="1" applyBorder="1" applyAlignment="1" applyProtection="1">
      <alignment horizontal="right" wrapText="1"/>
      <protection locked="0"/>
    </xf>
    <xf numFmtId="0" fontId="12" fillId="0" borderId="0" xfId="0" applyFont="1" applyFill="1"/>
    <xf numFmtId="0" fontId="10" fillId="0" borderId="0" xfId="0" applyFont="1" applyFill="1"/>
    <xf numFmtId="0" fontId="13" fillId="0" borderId="0" xfId="0" applyFont="1" applyFill="1"/>
    <xf numFmtId="3" fontId="12" fillId="0" borderId="0" xfId="0" applyNumberFormat="1" applyFont="1" applyFill="1"/>
    <xf numFmtId="0" fontId="15" fillId="0" borderId="0" xfId="0" applyFont="1"/>
    <xf numFmtId="0" fontId="16" fillId="0" borderId="0" xfId="0" applyFont="1"/>
    <xf numFmtId="0" fontId="19" fillId="7" borderId="24" xfId="0" applyFont="1" applyFill="1" applyBorder="1"/>
    <xf numFmtId="0" fontId="16" fillId="6" borderId="0" xfId="0" applyFont="1" applyFill="1"/>
    <xf numFmtId="0" fontId="20" fillId="0" borderId="0" xfId="0" applyFont="1"/>
    <xf numFmtId="165" fontId="16" fillId="0" borderId="0" xfId="0" applyNumberFormat="1" applyFont="1"/>
    <xf numFmtId="167" fontId="16" fillId="0" borderId="0" xfId="0" applyNumberFormat="1" applyFont="1"/>
    <xf numFmtId="0" fontId="21" fillId="0" borderId="0" xfId="0" applyFont="1" applyAlignment="1">
      <alignment vertical="center" wrapText="1"/>
    </xf>
    <xf numFmtId="0" fontId="14" fillId="6" borderId="0" xfId="0" applyFont="1" applyFill="1"/>
    <xf numFmtId="0" fontId="14" fillId="0" borderId="0" xfId="0" applyFont="1"/>
    <xf numFmtId="0" fontId="23" fillId="6" borderId="0" xfId="0" applyFont="1" applyFill="1"/>
    <xf numFmtId="0" fontId="23" fillId="0" borderId="0" xfId="0" applyFont="1"/>
    <xf numFmtId="0" fontId="22" fillId="0" borderId="0" xfId="4" applyFont="1" applyAlignment="1"/>
    <xf numFmtId="0" fontId="20" fillId="6" borderId="0" xfId="0" applyFont="1" applyFill="1"/>
    <xf numFmtId="0" fontId="4" fillId="0" borderId="0" xfId="0" applyFont="1"/>
    <xf numFmtId="0" fontId="4" fillId="6" borderId="0" xfId="0" applyFont="1" applyFill="1"/>
    <xf numFmtId="0" fontId="4" fillId="0" borderId="0" xfId="0" applyFont="1" applyProtection="1"/>
    <xf numFmtId="0" fontId="4" fillId="0" borderId="0" xfId="0" applyFont="1" applyBorder="1" applyAlignment="1">
      <alignment horizontal="left"/>
    </xf>
    <xf numFmtId="0" fontId="4" fillId="0" borderId="0" xfId="0" applyFont="1" applyFill="1" applyBorder="1" applyProtection="1"/>
    <xf numFmtId="0" fontId="14" fillId="0" borderId="0" xfId="0" applyFont="1" applyAlignment="1" applyProtection="1">
      <alignment horizontal="center"/>
    </xf>
    <xf numFmtId="0" fontId="4" fillId="0" borderId="0" xfId="0" applyFont="1" applyFill="1" applyBorder="1"/>
    <xf numFmtId="164" fontId="4" fillId="0" borderId="0" xfId="1" applyNumberFormat="1" applyFont="1" applyFill="1" applyBorder="1" applyProtection="1"/>
    <xf numFmtId="165" fontId="4" fillId="0" borderId="0" xfId="2" applyNumberFormat="1" applyFont="1"/>
    <xf numFmtId="0" fontId="26" fillId="0" borderId="0" xfId="4" applyFont="1"/>
    <xf numFmtId="167" fontId="4" fillId="0" borderId="0" xfId="1" applyNumberFormat="1" applyFont="1" applyFill="1" applyBorder="1" applyProtection="1"/>
    <xf numFmtId="0" fontId="14" fillId="0" borderId="3" xfId="0" applyFont="1" applyBorder="1"/>
    <xf numFmtId="0" fontId="4" fillId="0" borderId="4" xfId="0" applyFont="1" applyBorder="1"/>
    <xf numFmtId="0" fontId="4" fillId="0" borderId="0" xfId="0" applyFont="1" applyAlignment="1">
      <alignment vertical="center"/>
    </xf>
    <xf numFmtId="0" fontId="4" fillId="0" borderId="9" xfId="0" applyFont="1" applyBorder="1"/>
    <xf numFmtId="0" fontId="4" fillId="0" borderId="0" xfId="0" applyFont="1" applyBorder="1"/>
    <xf numFmtId="165" fontId="4" fillId="0" borderId="17" xfId="2" applyNumberFormat="1" applyFont="1" applyBorder="1"/>
    <xf numFmtId="165" fontId="4" fillId="0" borderId="0" xfId="2" applyNumberFormat="1" applyFont="1" applyBorder="1"/>
    <xf numFmtId="165" fontId="14" fillId="0" borderId="0" xfId="2" applyNumberFormat="1" applyFont="1" applyFill="1" applyBorder="1"/>
    <xf numFmtId="165" fontId="4" fillId="0" borderId="10" xfId="2" applyNumberFormat="1" applyFont="1" applyBorder="1"/>
    <xf numFmtId="167" fontId="4" fillId="0" borderId="20" xfId="1" applyNumberFormat="1" applyFont="1" applyBorder="1"/>
    <xf numFmtId="166" fontId="4" fillId="0" borderId="21" xfId="2" applyNumberFormat="1" applyFont="1" applyBorder="1"/>
    <xf numFmtId="166" fontId="4" fillId="0" borderId="20" xfId="2" applyNumberFormat="1" applyFont="1" applyBorder="1"/>
    <xf numFmtId="166" fontId="4" fillId="0" borderId="22" xfId="2" applyNumberFormat="1" applyFont="1" applyBorder="1"/>
    <xf numFmtId="167" fontId="4" fillId="0" borderId="0" xfId="1" applyNumberFormat="1" applyFont="1" applyBorder="1"/>
    <xf numFmtId="166" fontId="4" fillId="0" borderId="17" xfId="2" applyNumberFormat="1" applyFont="1" applyBorder="1"/>
    <xf numFmtId="166" fontId="4" fillId="0" borderId="0" xfId="2" applyNumberFormat="1" applyFont="1" applyBorder="1"/>
    <xf numFmtId="166" fontId="4" fillId="0" borderId="10" xfId="2" applyNumberFormat="1" applyFont="1" applyBorder="1"/>
    <xf numFmtId="167" fontId="14" fillId="0" borderId="0" xfId="1" applyNumberFormat="1" applyFont="1" applyFill="1" applyBorder="1"/>
    <xf numFmtId="167" fontId="4" fillId="0" borderId="0" xfId="1" applyNumberFormat="1" applyFont="1" applyFill="1" applyBorder="1"/>
    <xf numFmtId="167" fontId="4" fillId="0" borderId="7" xfId="1" applyNumberFormat="1" applyFont="1" applyFill="1" applyBorder="1"/>
    <xf numFmtId="166" fontId="4" fillId="0" borderId="18" xfId="2" applyNumberFormat="1" applyFont="1" applyBorder="1"/>
    <xf numFmtId="166" fontId="4" fillId="0" borderId="7" xfId="2" applyNumberFormat="1" applyFont="1" applyBorder="1"/>
    <xf numFmtId="166" fontId="4" fillId="0" borderId="8" xfId="2" applyNumberFormat="1" applyFont="1" applyBorder="1"/>
    <xf numFmtId="0" fontId="4" fillId="0" borderId="0" xfId="0" applyFont="1" applyFill="1"/>
    <xf numFmtId="167" fontId="14" fillId="0" borderId="0" xfId="1" applyNumberFormat="1" applyFont="1" applyFill="1" applyBorder="1" applyProtection="1"/>
    <xf numFmtId="14" fontId="4" fillId="0" borderId="0" xfId="0" applyNumberFormat="1" applyFont="1"/>
    <xf numFmtId="165" fontId="14" fillId="0" borderId="0" xfId="2" applyNumberFormat="1" applyFont="1"/>
    <xf numFmtId="165" fontId="4" fillId="0" borderId="0" xfId="0" applyNumberFormat="1" applyFont="1"/>
    <xf numFmtId="43" fontId="4" fillId="0" borderId="0" xfId="0" applyNumberFormat="1" applyFont="1"/>
    <xf numFmtId="166" fontId="14" fillId="6" borderId="4" xfId="2" applyNumberFormat="1" applyFont="1" applyFill="1" applyBorder="1"/>
    <xf numFmtId="166" fontId="14" fillId="6" borderId="5" xfId="2" applyNumberFormat="1" applyFont="1" applyFill="1" applyBorder="1"/>
    <xf numFmtId="0" fontId="27" fillId="0" borderId="0" xfId="0" applyFont="1"/>
    <xf numFmtId="165" fontId="14" fillId="6" borderId="7" xfId="2" applyNumberFormat="1" applyFont="1" applyFill="1" applyBorder="1"/>
    <xf numFmtId="165" fontId="14" fillId="6" borderId="8" xfId="2" applyNumberFormat="1" applyFont="1" applyFill="1" applyBorder="1"/>
    <xf numFmtId="0" fontId="3" fillId="0" borderId="0" xfId="0" applyFont="1"/>
    <xf numFmtId="0" fontId="14" fillId="0" borderId="1" xfId="0" applyFont="1" applyBorder="1" applyAlignment="1">
      <alignment horizontal="left"/>
    </xf>
    <xf numFmtId="14" fontId="4" fillId="0" borderId="0" xfId="0" applyNumberFormat="1" applyFont="1" applyAlignment="1">
      <alignment horizontal="left"/>
    </xf>
    <xf numFmtId="14" fontId="3" fillId="0" borderId="0" xfId="0" applyNumberFormat="1" applyFont="1" applyAlignment="1">
      <alignment horizontal="left"/>
    </xf>
    <xf numFmtId="0" fontId="3" fillId="9" borderId="1" xfId="0" applyFont="1" applyFill="1" applyBorder="1"/>
    <xf numFmtId="165" fontId="28" fillId="10" borderId="11" xfId="0" applyNumberFormat="1" applyFont="1" applyFill="1" applyBorder="1"/>
    <xf numFmtId="165" fontId="28" fillId="10" borderId="2" xfId="0" applyNumberFormat="1" applyFont="1" applyFill="1" applyBorder="1"/>
    <xf numFmtId="0" fontId="3" fillId="0" borderId="21" xfId="0" applyFont="1" applyFill="1" applyBorder="1"/>
    <xf numFmtId="0" fontId="3" fillId="0" borderId="26" xfId="0" applyFont="1" applyBorder="1"/>
    <xf numFmtId="164" fontId="3" fillId="0" borderId="23" xfId="1" applyNumberFormat="1" applyFont="1" applyFill="1" applyBorder="1" applyAlignment="1">
      <alignment horizontal="right"/>
    </xf>
    <xf numFmtId="0" fontId="3" fillId="8" borderId="6" xfId="0" applyFont="1" applyFill="1" applyBorder="1"/>
    <xf numFmtId="0" fontId="17" fillId="0" borderId="0" xfId="0" applyFont="1" applyBorder="1" applyAlignment="1" applyProtection="1"/>
    <xf numFmtId="0" fontId="17" fillId="5" borderId="23" xfId="0" applyFont="1" applyFill="1" applyBorder="1" applyAlignment="1" applyProtection="1"/>
    <xf numFmtId="0" fontId="17" fillId="0" borderId="0" xfId="0" applyFont="1" applyFill="1" applyBorder="1" applyAlignment="1" applyProtection="1"/>
    <xf numFmtId="0" fontId="3" fillId="0" borderId="1" xfId="0" applyFont="1" applyBorder="1" applyAlignment="1">
      <alignment horizontal="left"/>
    </xf>
    <xf numFmtId="0" fontId="4" fillId="5" borderId="25" xfId="0" applyFont="1" applyFill="1" applyBorder="1" applyProtection="1">
      <protection locked="0"/>
    </xf>
    <xf numFmtId="0" fontId="14" fillId="5" borderId="25" xfId="0" applyFont="1" applyFill="1" applyBorder="1" applyAlignment="1" applyProtection="1">
      <alignment horizontal="center"/>
      <protection locked="0"/>
    </xf>
    <xf numFmtId="164" fontId="3" fillId="5" borderId="23" xfId="1" applyNumberFormat="1" applyFont="1" applyFill="1" applyBorder="1" applyProtection="1">
      <protection locked="0"/>
    </xf>
    <xf numFmtId="0" fontId="6" fillId="3" borderId="0" xfId="0" applyFont="1" applyFill="1"/>
    <xf numFmtId="14" fontId="0" fillId="3" borderId="0" xfId="0" applyNumberFormat="1" applyFill="1"/>
    <xf numFmtId="14" fontId="0" fillId="0" borderId="0" xfId="0" applyNumberFormat="1" applyFill="1"/>
    <xf numFmtId="167" fontId="0" fillId="0" borderId="0" xfId="1" applyNumberFormat="1" applyFont="1"/>
    <xf numFmtId="0" fontId="30" fillId="11" borderId="0" xfId="0" applyFont="1" applyFill="1"/>
    <xf numFmtId="0" fontId="3" fillId="0" borderId="0" xfId="0" applyFont="1" applyAlignment="1">
      <alignment horizontal="center"/>
    </xf>
    <xf numFmtId="10" fontId="4" fillId="0" borderId="0" xfId="0" applyNumberFormat="1" applyFont="1"/>
    <xf numFmtId="0" fontId="0" fillId="4" borderId="0" xfId="0" applyFill="1"/>
    <xf numFmtId="0" fontId="10" fillId="11" borderId="27" xfId="6" applyFont="1" applyFill="1" applyBorder="1" applyAlignment="1">
      <alignment horizontal="center" wrapText="1"/>
    </xf>
    <xf numFmtId="0" fontId="11" fillId="4" borderId="0" xfId="0" applyFont="1" applyFill="1" applyBorder="1" applyAlignment="1" applyProtection="1">
      <alignment horizontal="left"/>
    </xf>
    <xf numFmtId="167" fontId="0" fillId="4" borderId="0" xfId="1" applyNumberFormat="1" applyFont="1" applyFill="1"/>
    <xf numFmtId="166" fontId="4" fillId="12" borderId="0" xfId="2" applyNumberFormat="1" applyFont="1" applyFill="1" applyBorder="1"/>
    <xf numFmtId="14" fontId="0" fillId="0" borderId="0" xfId="0" applyNumberFormat="1"/>
    <xf numFmtId="0" fontId="30" fillId="11" borderId="0" xfId="0" applyFont="1" applyFill="1" applyAlignment="1">
      <alignment wrapText="1"/>
    </xf>
    <xf numFmtId="0" fontId="30" fillId="2" borderId="0" xfId="0" applyFont="1" applyFill="1"/>
    <xf numFmtId="0" fontId="31" fillId="0" borderId="0" xfId="0" applyFont="1" applyAlignment="1">
      <alignment horizontal="left"/>
    </xf>
    <xf numFmtId="3" fontId="0" fillId="0" borderId="0" xfId="0" applyNumberFormat="1"/>
    <xf numFmtId="0" fontId="3" fillId="0" borderId="0" xfId="0" applyFont="1" applyFill="1" applyBorder="1"/>
    <xf numFmtId="0" fontId="33" fillId="0" borderId="0" xfId="7" applyFont="1"/>
    <xf numFmtId="15" fontId="34" fillId="0" borderId="0" xfId="7" quotePrefix="1" applyNumberFormat="1" applyFont="1" applyAlignment="1">
      <alignment horizontal="center" vertical="center" wrapText="1"/>
    </xf>
    <xf numFmtId="0" fontId="34" fillId="13" borderId="28" xfId="7" applyFont="1" applyFill="1" applyBorder="1" applyAlignment="1">
      <alignment horizontal="center" vertical="center"/>
    </xf>
    <xf numFmtId="0" fontId="8" fillId="13" borderId="1" xfId="7" applyFont="1" applyFill="1" applyBorder="1" applyAlignment="1">
      <alignment horizontal="center" vertical="center" wrapText="1"/>
    </xf>
    <xf numFmtId="0" fontId="8" fillId="13" borderId="13" xfId="7" applyFont="1" applyFill="1" applyBorder="1" applyAlignment="1">
      <alignment horizontal="center" vertical="center" wrapText="1"/>
    </xf>
    <xf numFmtId="0" fontId="8" fillId="13" borderId="13" xfId="7" applyNumberFormat="1" applyFont="1" applyFill="1" applyBorder="1" applyAlignment="1">
      <alignment horizontal="center" vertical="center" wrapText="1"/>
    </xf>
    <xf numFmtId="0" fontId="8" fillId="13" borderId="14" xfId="7" applyNumberFormat="1" applyFont="1" applyFill="1" applyBorder="1" applyAlignment="1">
      <alignment horizontal="center" vertical="center" wrapText="1"/>
    </xf>
    <xf numFmtId="0" fontId="36" fillId="0" borderId="29" xfId="7" applyFont="1" applyBorder="1"/>
    <xf numFmtId="0" fontId="36" fillId="0" borderId="9" xfId="7" applyFont="1" applyBorder="1"/>
    <xf numFmtId="0" fontId="36" fillId="0" borderId="30" xfId="7" applyFont="1" applyBorder="1"/>
    <xf numFmtId="0" fontId="36" fillId="0" borderId="30" xfId="7" applyFont="1" applyBorder="1" applyAlignment="1">
      <alignment horizontal="center"/>
    </xf>
    <xf numFmtId="0" fontId="37" fillId="0" borderId="0" xfId="7" applyFont="1" applyBorder="1"/>
    <xf numFmtId="0" fontId="36" fillId="0" borderId="0" xfId="7" applyFont="1" applyAlignment="1">
      <alignment horizontal="center"/>
    </xf>
    <xf numFmtId="0" fontId="36" fillId="0" borderId="0" xfId="7" applyFont="1"/>
    <xf numFmtId="0" fontId="36" fillId="0" borderId="0" xfId="7" applyFont="1" applyBorder="1"/>
    <xf numFmtId="0" fontId="33" fillId="0" borderId="0" xfId="7" applyFont="1" applyBorder="1"/>
    <xf numFmtId="165" fontId="37" fillId="0" borderId="0" xfId="7" applyNumberFormat="1" applyFont="1" applyBorder="1" applyAlignment="1"/>
    <xf numFmtId="165" fontId="36" fillId="0" borderId="0" xfId="7" applyNumberFormat="1" applyFont="1" applyFill="1" applyBorder="1" applyAlignment="1"/>
    <xf numFmtId="0" fontId="36" fillId="0" borderId="29" xfId="7" applyNumberFormat="1" applyFont="1" applyFill="1" applyBorder="1" applyAlignment="1"/>
    <xf numFmtId="15" fontId="12" fillId="0" borderId="30" xfId="7" applyNumberFormat="1" applyFont="1" applyBorder="1" applyAlignment="1">
      <alignment horizontal="center"/>
    </xf>
    <xf numFmtId="0" fontId="12" fillId="0" borderId="30" xfId="7" applyNumberFormat="1" applyFont="1" applyFill="1" applyBorder="1" applyAlignment="1">
      <alignment horizontal="center"/>
    </xf>
    <xf numFmtId="0" fontId="12" fillId="0" borderId="9" xfId="7" applyNumberFormat="1" applyFont="1" applyFill="1" applyBorder="1" applyAlignment="1">
      <alignment horizontal="center"/>
    </xf>
    <xf numFmtId="0" fontId="36" fillId="0" borderId="31" xfId="7" applyFont="1" applyBorder="1"/>
    <xf numFmtId="0" fontId="36" fillId="0" borderId="6" xfId="7" applyFont="1" applyBorder="1"/>
    <xf numFmtId="0" fontId="36" fillId="0" borderId="32" xfId="7" applyFont="1" applyBorder="1"/>
    <xf numFmtId="0" fontId="36" fillId="0" borderId="7" xfId="7" applyFont="1" applyBorder="1"/>
    <xf numFmtId="0" fontId="13" fillId="0" borderId="0" xfId="7" applyFont="1" applyBorder="1"/>
    <xf numFmtId="0" fontId="38" fillId="0" borderId="0" xfId="7" applyFont="1"/>
    <xf numFmtId="0" fontId="13" fillId="0" borderId="0" xfId="7" quotePrefix="1" applyFont="1" applyBorder="1"/>
    <xf numFmtId="0" fontId="39" fillId="0" borderId="0" xfId="7" applyFont="1"/>
    <xf numFmtId="9" fontId="33" fillId="0" borderId="0" xfId="3" applyFont="1"/>
    <xf numFmtId="0" fontId="33" fillId="0" borderId="0" xfId="7" applyFont="1" applyAlignment="1">
      <alignment horizontal="center"/>
    </xf>
    <xf numFmtId="43" fontId="11" fillId="0" borderId="0" xfId="1" applyFont="1"/>
    <xf numFmtId="43" fontId="11" fillId="0" borderId="0" xfId="0" applyNumberFormat="1" applyFont="1"/>
    <xf numFmtId="3" fontId="10" fillId="3" borderId="13" xfId="5" applyNumberFormat="1" applyFont="1" applyFill="1" applyBorder="1" applyAlignment="1" applyProtection="1">
      <alignment horizontal="right" wrapText="1"/>
      <protection locked="0"/>
    </xf>
    <xf numFmtId="0" fontId="12" fillId="11" borderId="0" xfId="0" applyFont="1" applyFill="1"/>
    <xf numFmtId="0" fontId="13" fillId="11" borderId="0" xfId="0" applyFont="1" applyFill="1"/>
    <xf numFmtId="0" fontId="10" fillId="2" borderId="27" xfId="6" applyFont="1" applyFill="1" applyBorder="1" applyAlignment="1">
      <alignment horizontal="center" wrapText="1"/>
    </xf>
    <xf numFmtId="43" fontId="10" fillId="11" borderId="27" xfId="1" applyFont="1" applyFill="1" applyBorder="1" applyAlignment="1">
      <alignment horizontal="center" wrapText="1"/>
    </xf>
    <xf numFmtId="43" fontId="0" fillId="0" borderId="0" xfId="1" applyFont="1"/>
    <xf numFmtId="43" fontId="10" fillId="0" borderId="13" xfId="1" applyFont="1" applyFill="1" applyBorder="1" applyAlignment="1" applyProtection="1">
      <alignment horizontal="right" wrapText="1"/>
      <protection locked="0"/>
    </xf>
    <xf numFmtId="43" fontId="12" fillId="0" borderId="0" xfId="1" applyFont="1" applyFill="1"/>
    <xf numFmtId="43" fontId="10" fillId="0" borderId="0" xfId="1" applyFont="1" applyFill="1"/>
    <xf numFmtId="43" fontId="13" fillId="0" borderId="0" xfId="1" applyFont="1" applyFill="1"/>
    <xf numFmtId="43" fontId="40" fillId="11" borderId="0" xfId="1" applyFont="1" applyFill="1"/>
    <xf numFmtId="43" fontId="11" fillId="11" borderId="0" xfId="1" applyFont="1" applyFill="1"/>
    <xf numFmtId="43" fontId="0" fillId="11" borderId="0" xfId="1" applyFont="1" applyFill="1"/>
    <xf numFmtId="0" fontId="11" fillId="0" borderId="0" xfId="0" applyFont="1" applyFill="1" applyBorder="1" applyAlignment="1" applyProtection="1">
      <alignment horizontal="left"/>
    </xf>
    <xf numFmtId="0" fontId="30" fillId="0" borderId="0" xfId="0" applyFont="1" applyFill="1"/>
    <xf numFmtId="0" fontId="0" fillId="11" borderId="0" xfId="0" applyFill="1"/>
    <xf numFmtId="0" fontId="2" fillId="8" borderId="3" xfId="0" applyFont="1" applyFill="1" applyBorder="1"/>
    <xf numFmtId="0" fontId="2" fillId="0" borderId="0" xfId="0" applyFont="1"/>
    <xf numFmtId="0" fontId="10" fillId="0" borderId="0" xfId="0" applyFont="1" applyFill="1" applyAlignment="1">
      <alignment horizontal="right"/>
    </xf>
    <xf numFmtId="3" fontId="10" fillId="0" borderId="0" xfId="5" applyNumberFormat="1" applyFont="1" applyFill="1" applyBorder="1" applyAlignment="1" applyProtection="1">
      <alignment horizontal="right" wrapText="1"/>
      <protection locked="0"/>
    </xf>
    <xf numFmtId="43" fontId="11" fillId="3" borderId="0" xfId="0" applyNumberFormat="1" applyFont="1" applyFill="1"/>
    <xf numFmtId="43" fontId="11" fillId="14" borderId="0" xfId="1" applyFont="1" applyFill="1"/>
    <xf numFmtId="43" fontId="11" fillId="14" borderId="0" xfId="0" applyNumberFormat="1" applyFont="1" applyFill="1"/>
    <xf numFmtId="43" fontId="13" fillId="0" borderId="33" xfId="1" applyFont="1" applyFill="1" applyBorder="1"/>
    <xf numFmtId="43" fontId="13" fillId="12" borderId="33" xfId="1" applyFont="1" applyFill="1" applyBorder="1"/>
    <xf numFmtId="0" fontId="6" fillId="0" borderId="0" xfId="0" applyFont="1"/>
    <xf numFmtId="0" fontId="0" fillId="0" borderId="0" xfId="0" applyFont="1" applyFill="1"/>
    <xf numFmtId="0" fontId="0" fillId="0" borderId="0" xfId="0" applyFont="1" applyFill="1" applyAlignment="1">
      <alignment horizontal="right"/>
    </xf>
    <xf numFmtId="165" fontId="2" fillId="0" borderId="0" xfId="0" applyNumberFormat="1" applyFont="1"/>
    <xf numFmtId="165" fontId="41" fillId="0" borderId="0" xfId="0" applyNumberFormat="1" applyFont="1"/>
    <xf numFmtId="43" fontId="0" fillId="0" borderId="0" xfId="0" applyNumberFormat="1"/>
    <xf numFmtId="2" fontId="0" fillId="0" borderId="0" xfId="0" applyNumberFormat="1"/>
    <xf numFmtId="0" fontId="1" fillId="0" borderId="0" xfId="0" applyFont="1"/>
    <xf numFmtId="3" fontId="12" fillId="15" borderId="0" xfId="0" applyNumberFormat="1" applyFont="1" applyFill="1" applyBorder="1"/>
    <xf numFmtId="0" fontId="8" fillId="13" borderId="14" xfId="7" applyNumberFormat="1" applyFont="1" applyFill="1" applyBorder="1" applyAlignment="1">
      <alignment horizontal="center" vertical="center" wrapText="1"/>
    </xf>
    <xf numFmtId="0" fontId="35" fillId="13" borderId="11" xfId="7" applyNumberFormat="1" applyFont="1" applyFill="1" applyBorder="1" applyAlignment="1">
      <alignment horizontal="center" vertical="center" wrapText="1"/>
    </xf>
    <xf numFmtId="0" fontId="32" fillId="0" borderId="0" xfId="7" applyFont="1" applyAlignment="1">
      <alignment horizontal="center" vertical="center"/>
    </xf>
    <xf numFmtId="0" fontId="22" fillId="0" borderId="0" xfId="7" applyAlignment="1">
      <alignment horizontal="center" vertical="center"/>
    </xf>
    <xf numFmtId="15" fontId="34" fillId="0" borderId="0" xfId="7" quotePrefix="1" applyNumberFormat="1" applyFont="1" applyAlignment="1">
      <alignment horizontal="center" vertical="center" wrapText="1"/>
    </xf>
    <xf numFmtId="0" fontId="22" fillId="0" borderId="0" xfId="7" applyAlignment="1">
      <alignment horizontal="center" vertical="center" wrapText="1"/>
    </xf>
    <xf numFmtId="0" fontId="13" fillId="0" borderId="0" xfId="7" quotePrefix="1" applyFont="1" applyAlignment="1">
      <alignment horizontal="left" vertical="top" wrapText="1"/>
    </xf>
    <xf numFmtId="0" fontId="21" fillId="0" borderId="0" xfId="0" applyFont="1" applyAlignment="1">
      <alignment horizontal="left" vertical="center" wrapText="1"/>
    </xf>
    <xf numFmtId="0" fontId="16" fillId="0" borderId="0" xfId="0" applyFont="1" applyAlignment="1">
      <alignment horizontal="center" textRotation="90" wrapText="1"/>
    </xf>
    <xf numFmtId="0" fontId="16" fillId="0" borderId="0" xfId="0" applyFont="1" applyAlignment="1">
      <alignment horizontal="center"/>
    </xf>
    <xf numFmtId="0" fontId="25" fillId="0" borderId="0" xfId="0" applyFont="1" applyAlignment="1">
      <alignment horizontal="center" wrapText="1"/>
    </xf>
    <xf numFmtId="0" fontId="25" fillId="0" borderId="7" xfId="0" applyFont="1" applyBorder="1" applyAlignment="1">
      <alignment horizontal="center" wrapText="1"/>
    </xf>
    <xf numFmtId="0" fontId="3" fillId="0" borderId="1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9" xfId="0" applyFont="1" applyBorder="1" applyAlignment="1">
      <alignment horizontal="center" textRotation="90" wrapText="1"/>
    </xf>
    <xf numFmtId="0" fontId="4" fillId="0" borderId="9" xfId="0" applyFont="1" applyBorder="1" applyAlignment="1">
      <alignment horizontal="center" textRotation="90" wrapText="1"/>
    </xf>
    <xf numFmtId="0" fontId="4" fillId="0" borderId="6" xfId="0" applyFont="1" applyBorder="1" applyAlignment="1">
      <alignment horizontal="center" textRotation="90" wrapText="1"/>
    </xf>
    <xf numFmtId="0" fontId="42" fillId="0" borderId="0" xfId="0" applyFont="1" applyAlignment="1">
      <alignment horizontal="left" vertical="center" wrapText="1"/>
    </xf>
    <xf numFmtId="3" fontId="12" fillId="0" borderId="23" xfId="0" applyNumberFormat="1" applyFont="1" applyFill="1" applyBorder="1"/>
    <xf numFmtId="3" fontId="12" fillId="15" borderId="23" xfId="0" applyNumberFormat="1" applyFont="1" applyFill="1" applyBorder="1"/>
  </cellXfs>
  <cellStyles count="8">
    <cellStyle name="Comma" xfId="1" builtinId="3"/>
    <cellStyle name="Currency" xfId="2" builtinId="4"/>
    <cellStyle name="Hyperlink" xfId="4" builtinId="8"/>
    <cellStyle name="Normal" xfId="0" builtinId="0"/>
    <cellStyle name="Normal 2" xfId="5"/>
    <cellStyle name="Normal 2 2" xfId="7"/>
    <cellStyle name="Normal 2 3" xfId="6"/>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3192780</xdr:colOff>
      <xdr:row>34</xdr:row>
      <xdr:rowOff>129540</xdr:rowOff>
    </xdr:from>
    <xdr:to>
      <xdr:col>5</xdr:col>
      <xdr:colOff>7620</xdr:colOff>
      <xdr:row>37</xdr:row>
      <xdr:rowOff>155765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6620" y="5989320"/>
          <a:ext cx="2895600" cy="529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3192780</xdr:colOff>
      <xdr:row>34</xdr:row>
      <xdr:rowOff>129540</xdr:rowOff>
    </xdr:from>
    <xdr:to>
      <xdr:col>5</xdr:col>
      <xdr:colOff>7620</xdr:colOff>
      <xdr:row>37</xdr:row>
      <xdr:rowOff>155765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2330" y="5882640"/>
          <a:ext cx="2729865" cy="51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Farm%2520Bill\Calculators\2015%252011%252016%2520a1-32arcco2015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sheetNames>
    <sheetDataSet>
      <sheetData sheetId="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crops/html/a1-32.html" TargetMode="External"/><Relationship Id="rId1" Type="http://schemas.openxmlformats.org/officeDocument/2006/relationships/hyperlink" Target="http://www.extension.iastate.edu/agdm/crops/pdf/a3-29.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xtension.iastate.edu/agdm/crops/html/a1-32.html" TargetMode="External"/><Relationship Id="rId1" Type="http://schemas.openxmlformats.org/officeDocument/2006/relationships/hyperlink" Target="http://www.extension.iastate.edu/agdm/crops/pdf/a3-29.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R35"/>
  <sheetViews>
    <sheetView topLeftCell="B1" workbookViewId="0">
      <selection activeCell="P6" sqref="P6"/>
    </sheetView>
  </sheetViews>
  <sheetFormatPr defaultColWidth="9.140625" defaultRowHeight="12.75" x14ac:dyDescent="0.2"/>
  <cols>
    <col min="1" max="1" width="26.85546875" style="139" customWidth="1"/>
    <col min="2" max="2" width="12.7109375" style="139" customWidth="1"/>
    <col min="3" max="3" width="17.7109375" style="139" customWidth="1"/>
    <col min="4" max="9" width="11.7109375" style="139" customWidth="1"/>
    <col min="10" max="10" width="12.7109375" style="139" customWidth="1"/>
    <col min="11" max="16384" width="9.140625" style="139"/>
  </cols>
  <sheetData>
    <row r="1" spans="1:18" ht="15.75" customHeight="1" x14ac:dyDescent="0.2">
      <c r="A1" s="209" t="s">
        <v>400</v>
      </c>
      <c r="B1" s="209"/>
      <c r="C1" s="209"/>
      <c r="D1" s="209"/>
      <c r="E1" s="209"/>
      <c r="F1" s="209"/>
      <c r="G1" s="209"/>
      <c r="H1" s="209"/>
      <c r="I1" s="209"/>
      <c r="J1" s="210"/>
    </row>
    <row r="2" spans="1:18" ht="15.75" customHeight="1" x14ac:dyDescent="0.2">
      <c r="A2" s="211"/>
      <c r="B2" s="211"/>
      <c r="C2" s="211"/>
      <c r="D2" s="211"/>
      <c r="E2" s="211"/>
      <c r="F2" s="211"/>
      <c r="G2" s="211"/>
      <c r="H2" s="211"/>
      <c r="I2" s="211"/>
      <c r="J2" s="212"/>
    </row>
    <row r="3" spans="1:18" ht="15.75" customHeight="1" thickBot="1" x14ac:dyDescent="0.25">
      <c r="A3" s="140"/>
      <c r="B3" s="140"/>
      <c r="C3" s="140"/>
      <c r="D3" s="140"/>
      <c r="E3" s="140"/>
      <c r="F3" s="140"/>
      <c r="G3" s="140"/>
      <c r="H3" s="140"/>
      <c r="I3" s="140"/>
      <c r="J3" s="140"/>
    </row>
    <row r="4" spans="1:18" ht="75.75" customHeight="1" thickBot="1" x14ac:dyDescent="0.25">
      <c r="A4" s="141" t="s">
        <v>345</v>
      </c>
      <c r="B4" s="142" t="s">
        <v>401</v>
      </c>
      <c r="C4" s="143" t="s">
        <v>402</v>
      </c>
      <c r="D4" s="143" t="s">
        <v>15</v>
      </c>
      <c r="E4" s="144" t="s">
        <v>403</v>
      </c>
      <c r="F4" s="144" t="s">
        <v>404</v>
      </c>
      <c r="G4" s="145" t="s">
        <v>405</v>
      </c>
      <c r="H4" s="144" t="s">
        <v>406</v>
      </c>
      <c r="I4" s="207" t="s">
        <v>407</v>
      </c>
      <c r="J4" s="208" t="s">
        <v>408</v>
      </c>
      <c r="K4" s="139" t="s">
        <v>455</v>
      </c>
      <c r="L4" s="139" t="s">
        <v>433</v>
      </c>
      <c r="N4" s="145" t="s">
        <v>409</v>
      </c>
      <c r="O4" s="145" t="s">
        <v>410</v>
      </c>
      <c r="P4" s="145" t="s">
        <v>411</v>
      </c>
      <c r="Q4" s="139" t="s">
        <v>433</v>
      </c>
      <c r="R4" s="139" t="s">
        <v>456</v>
      </c>
    </row>
    <row r="5" spans="1:18" ht="15.75" x14ac:dyDescent="0.25">
      <c r="A5" s="146"/>
      <c r="B5" s="147"/>
      <c r="C5" s="148"/>
      <c r="D5" s="149"/>
      <c r="E5" s="150"/>
      <c r="F5" s="150"/>
      <c r="G5" s="151"/>
      <c r="H5" s="152"/>
      <c r="I5" s="153"/>
      <c r="J5" s="154"/>
    </row>
    <row r="6" spans="1:18" ht="15.75" x14ac:dyDescent="0.25">
      <c r="A6" s="157" t="s">
        <v>0</v>
      </c>
      <c r="B6" s="160" t="s">
        <v>413</v>
      </c>
      <c r="C6" s="158" t="s">
        <v>414</v>
      </c>
      <c r="D6" s="159" t="s">
        <v>412</v>
      </c>
      <c r="E6" s="155">
        <v>5.18</v>
      </c>
      <c r="F6" s="156">
        <v>6.22</v>
      </c>
      <c r="G6" s="156">
        <v>6.89</v>
      </c>
      <c r="H6" s="156">
        <v>4.46</v>
      </c>
      <c r="I6" s="156">
        <v>3.7</v>
      </c>
      <c r="J6" s="156">
        <v>3.61</v>
      </c>
      <c r="K6" s="139">
        <f>+Example!D23</f>
        <v>3.36</v>
      </c>
      <c r="N6" s="139">
        <v>5.29</v>
      </c>
      <c r="O6" s="139">
        <f>ROUND((SUM(E6:I6)-MIN(E6:I6)-MAX(E6:I6))/3,2)</f>
        <v>5.29</v>
      </c>
      <c r="P6" s="139">
        <f>ROUND((SUM(F6:J6)-MIN(F6:J6)-MAX(F6:J6))/3,2)</f>
        <v>4.79</v>
      </c>
      <c r="Q6" s="139">
        <f>ROUND((SUM(G6:K6)-MIN(G6:K6)-MAX(G6:K6))/3,2)</f>
        <v>3.92</v>
      </c>
    </row>
    <row r="7" spans="1:18" ht="15.75" x14ac:dyDescent="0.25">
      <c r="A7" s="157" t="s">
        <v>1</v>
      </c>
      <c r="B7" s="160" t="s">
        <v>413</v>
      </c>
      <c r="C7" s="158" t="s">
        <v>414</v>
      </c>
      <c r="D7" s="159" t="s">
        <v>412</v>
      </c>
      <c r="E7" s="155">
        <v>11.3</v>
      </c>
      <c r="F7" s="156">
        <v>12.5</v>
      </c>
      <c r="G7" s="156">
        <v>14.4</v>
      </c>
      <c r="H7" s="156">
        <v>13</v>
      </c>
      <c r="I7" s="156">
        <v>10.1</v>
      </c>
      <c r="J7" s="156">
        <v>8.9499999999999993</v>
      </c>
      <c r="K7" s="139">
        <f>+Example!E23</f>
        <v>9.4700000000000006</v>
      </c>
      <c r="N7" s="139">
        <v>12.27</v>
      </c>
      <c r="O7" s="139">
        <f>ROUND((SUM(E7:I7)-MIN(E7:I7)-MAX(E7:I7))/3,2)</f>
        <v>12.27</v>
      </c>
      <c r="P7" s="139">
        <f>ROUND((SUM(F7:J7)-MIN(F7:J7)-MAX(F7:J7))/3,2)</f>
        <v>11.87</v>
      </c>
      <c r="Q7" s="139">
        <f>ROUND((SUM(G7:K7)-MIN(G7:J7)-MAX(G7:J7))/3,2)</f>
        <v>10.86</v>
      </c>
    </row>
    <row r="8" spans="1:18" ht="16.5" thickBot="1" x14ac:dyDescent="0.3">
      <c r="A8" s="161"/>
      <c r="B8" s="162"/>
      <c r="C8" s="163"/>
      <c r="D8" s="163"/>
      <c r="E8" s="164"/>
      <c r="F8" s="164"/>
      <c r="G8" s="164"/>
      <c r="H8" s="164"/>
      <c r="I8" s="164"/>
      <c r="J8" s="164"/>
    </row>
    <row r="9" spans="1:18" ht="15.95" customHeight="1" x14ac:dyDescent="0.25">
      <c r="A9" s="165" t="s">
        <v>415</v>
      </c>
    </row>
    <row r="10" spans="1:18" s="166" customFormat="1" ht="48.2" customHeight="1" x14ac:dyDescent="0.3">
      <c r="A10" s="213" t="s">
        <v>416</v>
      </c>
      <c r="B10" s="213"/>
      <c r="C10" s="213"/>
      <c r="D10" s="213"/>
      <c r="E10" s="213"/>
      <c r="F10" s="213"/>
      <c r="G10" s="213"/>
      <c r="H10" s="213"/>
      <c r="I10" s="213"/>
      <c r="J10" s="213"/>
    </row>
    <row r="11" spans="1:18" ht="15" x14ac:dyDescent="0.25">
      <c r="A11" s="167" t="s">
        <v>417</v>
      </c>
      <c r="E11" s="139">
        <f>+RANK(E6,$E$6:$I$6)</f>
        <v>3</v>
      </c>
      <c r="F11" s="139">
        <f>+RANK(F6,$E$6:$I$6)</f>
        <v>2</v>
      </c>
      <c r="G11" s="168">
        <f>+RANK(G6,$E$6:$I$6)</f>
        <v>1</v>
      </c>
      <c r="H11" s="139">
        <f>+RANK(H6,$E$6:$I$6)</f>
        <v>4</v>
      </c>
      <c r="I11" s="168">
        <f>+RANK(I6,$E$6:$I$6)</f>
        <v>5</v>
      </c>
      <c r="O11" s="169">
        <f>O6/N6-1</f>
        <v>0</v>
      </c>
      <c r="P11" s="169">
        <f>P6/O6-1</f>
        <v>-9.4517958412098313E-2</v>
      </c>
      <c r="Q11" s="169">
        <f>Q6/P6-1</f>
        <v>-0.18162839248434237</v>
      </c>
    </row>
    <row r="12" spans="1:18" ht="15" x14ac:dyDescent="0.25">
      <c r="A12" s="167"/>
      <c r="E12" s="139">
        <f>+RANK(E7,$E$7:$I$7)</f>
        <v>4</v>
      </c>
      <c r="F12" s="139">
        <f t="shared" ref="F12:I12" si="0">+RANK(F7,$E$7:$I$7)</f>
        <v>3</v>
      </c>
      <c r="G12" s="168">
        <f t="shared" si="0"/>
        <v>1</v>
      </c>
      <c r="H12" s="139">
        <f t="shared" si="0"/>
        <v>2</v>
      </c>
      <c r="I12" s="168">
        <f t="shared" si="0"/>
        <v>5</v>
      </c>
      <c r="O12" s="169">
        <f>O7/N7-1</f>
        <v>0</v>
      </c>
      <c r="P12" s="169">
        <f>P7/O7-1</f>
        <v>-3.2599837000815035E-2</v>
      </c>
      <c r="Q12" s="169">
        <f>Q7/P7-1</f>
        <v>-8.5088458298230862E-2</v>
      </c>
    </row>
    <row r="14" spans="1:18" x14ac:dyDescent="0.2">
      <c r="F14" s="139">
        <f>+RANK(F6,$F6:$J6)</f>
        <v>2</v>
      </c>
      <c r="G14" s="168">
        <f>+RANK(G6,$F6:$J6)</f>
        <v>1</v>
      </c>
      <c r="H14" s="139">
        <f>+RANK(H6,$F6:$J6)</f>
        <v>3</v>
      </c>
      <c r="I14" s="139">
        <f>+RANK(I6,$F6:$J6)</f>
        <v>4</v>
      </c>
      <c r="J14" s="168">
        <f>+RANK(J6,$F6:$J6)</f>
        <v>5</v>
      </c>
    </row>
    <row r="15" spans="1:18" x14ac:dyDescent="0.2">
      <c r="F15" s="139">
        <f>+RANK(F7,$F$7:$J$7)</f>
        <v>3</v>
      </c>
      <c r="G15" s="168">
        <f>+RANK(G7,$F$7:$J$7)</f>
        <v>1</v>
      </c>
      <c r="H15" s="139">
        <f>+RANK(H7,$F$7:$J$7)</f>
        <v>2</v>
      </c>
      <c r="I15" s="139">
        <f>+RANK(I7,$F$7:$J$7)</f>
        <v>4</v>
      </c>
      <c r="J15" s="168">
        <f>+RANK(J7,$F$7:$J$7)</f>
        <v>5</v>
      </c>
    </row>
    <row r="17" spans="4:12" x14ac:dyDescent="0.2">
      <c r="G17" s="168">
        <f t="shared" ref="G17" si="1">+RANK(G6,$G6:$K6)</f>
        <v>1</v>
      </c>
      <c r="H17" s="168">
        <f t="shared" ref="H17:I17" si="2">+RANK(H6,$G6:$K6)</f>
        <v>2</v>
      </c>
      <c r="I17" s="168">
        <f t="shared" si="2"/>
        <v>3</v>
      </c>
      <c r="J17" s="168">
        <f>+RANK(J6,$G6:$K6)</f>
        <v>4</v>
      </c>
      <c r="K17" s="168">
        <f>+RANK(K6,$G6:$K6)</f>
        <v>5</v>
      </c>
    </row>
    <row r="18" spans="4:12" x14ac:dyDescent="0.2">
      <c r="G18" s="168">
        <f t="shared" ref="G18" si="3">+RANK(G7,$G7:$K7)</f>
        <v>1</v>
      </c>
      <c r="H18" s="168">
        <f t="shared" ref="H18:I18" si="4">+RANK(H7,$G7:$K7)</f>
        <v>2</v>
      </c>
      <c r="I18" s="168">
        <f t="shared" si="4"/>
        <v>3</v>
      </c>
      <c r="J18" s="168">
        <f>+RANK(J7,$G7:$K7)</f>
        <v>5</v>
      </c>
      <c r="K18" s="168">
        <f>+RANK(K7,$G7:$K7)</f>
        <v>4</v>
      </c>
    </row>
    <row r="20" spans="4:12" x14ac:dyDescent="0.2">
      <c r="D20" s="170"/>
      <c r="H20" s="168">
        <f t="shared" ref="H20:J21" si="5">+RANK(H6,$H6:$L6)</f>
        <v>1</v>
      </c>
      <c r="I20" s="168">
        <f t="shared" si="5"/>
        <v>2</v>
      </c>
      <c r="J20" s="168">
        <f t="shared" si="5"/>
        <v>3</v>
      </c>
      <c r="K20" s="168">
        <f>+RANK(K6,$H6:$L6)</f>
        <v>4</v>
      </c>
      <c r="L20" s="168" t="e">
        <f>+RANK(L6,$H6:$L6)</f>
        <v>#N/A</v>
      </c>
    </row>
    <row r="21" spans="4:12" x14ac:dyDescent="0.2">
      <c r="D21" s="170"/>
      <c r="H21" s="168">
        <f>+RANK(H7,$H7:$L7)</f>
        <v>1</v>
      </c>
      <c r="I21" s="168">
        <f t="shared" ref="I21:L21" si="6">+RANK(I7,$H7:$L7)</f>
        <v>2</v>
      </c>
      <c r="J21" s="168">
        <f t="shared" si="6"/>
        <v>4</v>
      </c>
      <c r="K21" s="168">
        <f t="shared" si="6"/>
        <v>3</v>
      </c>
      <c r="L21" s="168" t="e">
        <f t="shared" si="6"/>
        <v>#N/A</v>
      </c>
    </row>
    <row r="22" spans="4:12" x14ac:dyDescent="0.2">
      <c r="D22" s="170"/>
    </row>
    <row r="23" spans="4:12" x14ac:dyDescent="0.2">
      <c r="D23" s="170"/>
    </row>
    <row r="24" spans="4:12" x14ac:dyDescent="0.2">
      <c r="D24" s="170"/>
    </row>
    <row r="25" spans="4:12" x14ac:dyDescent="0.2">
      <c r="D25" s="170"/>
    </row>
    <row r="26" spans="4:12" x14ac:dyDescent="0.2">
      <c r="D26" s="170"/>
    </row>
    <row r="27" spans="4:12" x14ac:dyDescent="0.2">
      <c r="D27" s="170"/>
    </row>
    <row r="28" spans="4:12" x14ac:dyDescent="0.2">
      <c r="D28" s="170"/>
    </row>
    <row r="29" spans="4:12" x14ac:dyDescent="0.2">
      <c r="D29" s="170"/>
    </row>
    <row r="30" spans="4:12" x14ac:dyDescent="0.2">
      <c r="D30" s="170"/>
    </row>
    <row r="31" spans="4:12" x14ac:dyDescent="0.2">
      <c r="D31" s="170"/>
    </row>
    <row r="32" spans="4:12" x14ac:dyDescent="0.2">
      <c r="D32" s="170"/>
    </row>
    <row r="33" spans="4:4" x14ac:dyDescent="0.2">
      <c r="D33" s="170"/>
    </row>
    <row r="34" spans="4:4" x14ac:dyDescent="0.2">
      <c r="D34" s="170"/>
    </row>
    <row r="35" spans="4:4" x14ac:dyDescent="0.2">
      <c r="D35" s="170"/>
    </row>
  </sheetData>
  <mergeCells count="3">
    <mergeCell ref="A1:J1"/>
    <mergeCell ref="A2:J2"/>
    <mergeCell ref="A10:J10"/>
  </mergeCells>
  <printOptions horizontalCentered="1"/>
  <pageMargins left="0.5" right="0.5" top="0.5" bottom="0.25" header="0" footer="0"/>
  <pageSetup scale="8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sheetPr>
  <dimension ref="A1:AA67"/>
  <sheetViews>
    <sheetView showGridLines="0" workbookViewId="0">
      <selection activeCell="AB19" sqref="AB19"/>
    </sheetView>
  </sheetViews>
  <sheetFormatPr defaultColWidth="8.85546875" defaultRowHeight="14.25" x14ac:dyDescent="0.2"/>
  <cols>
    <col min="1" max="1" width="1.42578125" style="47" customWidth="1"/>
    <col min="2" max="2" width="1.42578125" style="45" customWidth="1"/>
    <col min="3" max="3" width="52.85546875" style="45" customWidth="1"/>
    <col min="4" max="4" width="18.42578125" style="45" customWidth="1"/>
    <col min="5" max="5" width="17.42578125" style="45" customWidth="1"/>
    <col min="6" max="7" width="8.85546875" style="45"/>
    <col min="8" max="9" width="0" style="45" hidden="1" customWidth="1"/>
    <col min="10" max="11" width="10.42578125" style="45" hidden="1" customWidth="1"/>
    <col min="12" max="15" width="0" style="45" hidden="1" customWidth="1"/>
    <col min="16" max="27" width="9.140625" style="45" hidden="1" customWidth="1"/>
    <col min="28" max="34" width="9.140625" style="45" customWidth="1"/>
    <col min="35" max="16384" width="8.85546875" style="45"/>
  </cols>
  <sheetData>
    <row r="1" spans="1:16" s="46" customFormat="1" ht="18.75" thickBot="1" x14ac:dyDescent="0.3">
      <c r="C1" s="46" t="s">
        <v>399</v>
      </c>
    </row>
    <row r="2" spans="1:16" s="48" customFormat="1" ht="15.75" thickTop="1" x14ac:dyDescent="0.25">
      <c r="A2" s="57"/>
      <c r="C2" s="44" t="s">
        <v>371</v>
      </c>
      <c r="E2" s="45"/>
    </row>
    <row r="3" spans="1:16" s="53" customFormat="1" ht="12.75" x14ac:dyDescent="0.2">
      <c r="A3" s="52"/>
      <c r="C3" s="56" t="s">
        <v>374</v>
      </c>
      <c r="E3" s="56"/>
    </row>
    <row r="4" spans="1:16" s="53" customFormat="1" ht="12.75" x14ac:dyDescent="0.2">
      <c r="A4" s="52"/>
      <c r="D4" s="56"/>
      <c r="E4" s="56"/>
    </row>
    <row r="5" spans="1:16" s="55" customFormat="1" ht="12" x14ac:dyDescent="0.2">
      <c r="A5" s="54"/>
      <c r="C5" s="114" t="s">
        <v>372</v>
      </c>
      <c r="E5" s="114"/>
    </row>
    <row r="6" spans="1:16" s="55" customFormat="1" ht="12" x14ac:dyDescent="0.2">
      <c r="A6" s="54"/>
      <c r="C6" s="115" t="s">
        <v>373</v>
      </c>
      <c r="E6" s="116"/>
    </row>
    <row r="7" spans="1:16" ht="15" thickBot="1" x14ac:dyDescent="0.25"/>
    <row r="8" spans="1:16" s="58" customFormat="1" ht="13.5" thickBot="1" x14ac:dyDescent="0.25">
      <c r="A8" s="59"/>
      <c r="C8" s="117" t="s">
        <v>380</v>
      </c>
      <c r="D8" s="118">
        <v>123456789</v>
      </c>
      <c r="E8" s="60"/>
    </row>
    <row r="9" spans="1:16" s="58" customFormat="1" ht="13.5" thickBot="1" x14ac:dyDescent="0.25">
      <c r="A9" s="59"/>
      <c r="C9" s="61"/>
      <c r="D9" s="62"/>
      <c r="E9" s="60"/>
      <c r="G9" s="100" t="str">
        <f>+IF(D10="Monona","ARC-CO Payments for Soybean Base Acres in Monona County refer to Non-irrigated Base Acres","")</f>
        <v/>
      </c>
    </row>
    <row r="10" spans="1:16" s="58" customFormat="1" ht="13.5" thickBot="1" x14ac:dyDescent="0.25">
      <c r="A10" s="59"/>
      <c r="C10" s="104" t="s">
        <v>361</v>
      </c>
      <c r="D10" s="119" t="s">
        <v>42</v>
      </c>
      <c r="E10" s="60"/>
      <c r="G10" s="100"/>
    </row>
    <row r="11" spans="1:16" s="58" customFormat="1" ht="12.75" x14ac:dyDescent="0.2">
      <c r="A11" s="59"/>
      <c r="C11" s="136"/>
      <c r="D11" s="60"/>
      <c r="E11" s="60"/>
    </row>
    <row r="12" spans="1:16" s="58" customFormat="1" ht="12.75" x14ac:dyDescent="0.2">
      <c r="A12" s="59"/>
      <c r="D12" s="63" t="s">
        <v>0</v>
      </c>
      <c r="E12" s="63" t="s">
        <v>1</v>
      </c>
    </row>
    <row r="13" spans="1:16" s="58" customFormat="1" ht="12.75" x14ac:dyDescent="0.2">
      <c r="A13" s="59"/>
      <c r="C13" s="110" t="s">
        <v>2</v>
      </c>
      <c r="D13" s="120">
        <v>100</v>
      </c>
      <c r="E13" s="120">
        <v>100</v>
      </c>
    </row>
    <row r="14" spans="1:16" s="58" customFormat="1" ht="12.75" x14ac:dyDescent="0.2">
      <c r="A14" s="59"/>
      <c r="C14" s="111" t="s">
        <v>375</v>
      </c>
      <c r="D14" s="112">
        <f>0.85*D13</f>
        <v>85</v>
      </c>
      <c r="E14" s="112">
        <f>0.85*E13</f>
        <v>85</v>
      </c>
    </row>
    <row r="15" spans="1:16" s="58" customFormat="1" ht="12.75" x14ac:dyDescent="0.2">
      <c r="A15" s="59"/>
      <c r="C15" s="64"/>
      <c r="D15" s="65"/>
      <c r="E15" s="65"/>
      <c r="H15" s="217" t="s">
        <v>426</v>
      </c>
      <c r="I15" s="217"/>
      <c r="J15" s="217"/>
      <c r="K15" s="217"/>
      <c r="L15" s="217"/>
      <c r="M15" s="217"/>
      <c r="N15" s="217"/>
      <c r="P15" s="67" t="s">
        <v>363</v>
      </c>
    </row>
    <row r="16" spans="1:16" s="58" customFormat="1" ht="13.5" thickBot="1" x14ac:dyDescent="0.25">
      <c r="A16" s="59"/>
      <c r="C16" s="138" t="s">
        <v>418</v>
      </c>
      <c r="D16" s="66">
        <f>+'MYA Prices'!P6</f>
        <v>4.79</v>
      </c>
      <c r="E16" s="66">
        <f>+'MYA Prices'!P7</f>
        <v>11.87</v>
      </c>
      <c r="H16" s="218"/>
      <c r="I16" s="218"/>
      <c r="J16" s="218"/>
      <c r="K16" s="218"/>
      <c r="L16" s="218"/>
      <c r="M16" s="218"/>
      <c r="N16" s="218"/>
    </row>
    <row r="17" spans="1:17" s="58" customFormat="1" ht="12.75" x14ac:dyDescent="0.2">
      <c r="A17" s="59"/>
      <c r="C17" s="103" t="s">
        <v>419</v>
      </c>
      <c r="D17" s="68">
        <f>+VLOOKUP($D$10,corn!$C$4:$S$103,17,0)</f>
        <v>172</v>
      </c>
      <c r="E17" s="68">
        <f>+VLOOKUP(D10,soy!$C$4:$S$103,17,0)</f>
        <v>49</v>
      </c>
      <c r="H17" s="69" t="s">
        <v>229</v>
      </c>
      <c r="I17" s="70"/>
      <c r="J17" s="219" t="s">
        <v>427</v>
      </c>
      <c r="K17" s="220"/>
      <c r="L17" s="220"/>
      <c r="M17" s="220"/>
      <c r="N17" s="221"/>
      <c r="P17" s="71" t="s">
        <v>228</v>
      </c>
    </row>
    <row r="18" spans="1:17" s="58" customFormat="1" ht="12.75" x14ac:dyDescent="0.2">
      <c r="A18" s="59"/>
      <c r="C18" s="103" t="s">
        <v>376</v>
      </c>
      <c r="D18" s="66">
        <f>+D17*D16</f>
        <v>823.88</v>
      </c>
      <c r="E18" s="66">
        <f>+E17*E16</f>
        <v>581.63</v>
      </c>
      <c r="H18" s="72"/>
      <c r="I18" s="73"/>
      <c r="J18" s="74">
        <f>+ROUND(L18*0.9,2)</f>
        <v>3.02</v>
      </c>
      <c r="K18" s="75">
        <f>+ROUND(L18*0.95,2)</f>
        <v>3.19</v>
      </c>
      <c r="L18" s="76">
        <f>+D23</f>
        <v>3.36</v>
      </c>
      <c r="M18" s="75">
        <f>+ROUND(L18*1.05,2)</f>
        <v>3.53</v>
      </c>
      <c r="N18" s="77">
        <f>+ROUND(L18*1.1,2)</f>
        <v>3.7</v>
      </c>
    </row>
    <row r="19" spans="1:17" s="58" customFormat="1" ht="12.75" x14ac:dyDescent="0.2">
      <c r="A19" s="59"/>
      <c r="C19" s="103" t="s">
        <v>377</v>
      </c>
      <c r="D19" s="66">
        <f>10%*D18</f>
        <v>82.388000000000005</v>
      </c>
      <c r="E19" s="66">
        <f>10%*E18</f>
        <v>58.163000000000004</v>
      </c>
      <c r="H19" s="222" t="s">
        <v>428</v>
      </c>
      <c r="I19" s="78">
        <f>+ROUND(I21*0.9,1)</f>
        <v>187.2</v>
      </c>
      <c r="J19" s="79">
        <f>ROUND(MAX(0,$D$14*MIN($D$20-$I19*MAX(J$18,$D$25),$D$19))*(1-$D$29),0)</f>
        <v>6527</v>
      </c>
      <c r="K19" s="80">
        <f>ROUND(MAX(0,$D$14*MIN($D$20-$I19*MAX(K$18,$D$25),$D$19))*(1-$D$29),0)</f>
        <v>6527</v>
      </c>
      <c r="L19" s="80">
        <f>ROUND(MAX(0,$D$14*MIN($D$20-$I19*MAX(L$18,$D$25),$D$19))*(1-$D$29),0)</f>
        <v>6302</v>
      </c>
      <c r="M19" s="80">
        <f>ROUND(MAX(0,$D$14*MIN($D$20-$I19*MAX(M$18,$D$25),$D$19))*(1-$D$29),0)</f>
        <v>3780</v>
      </c>
      <c r="N19" s="81">
        <f>ROUND(MAX(0,$D$14*MIN($D$20-$I19*MAX(N$18,$D$25),$D$19))*(1-$D$29),0)</f>
        <v>1259</v>
      </c>
      <c r="P19" s="71"/>
    </row>
    <row r="20" spans="1:17" s="58" customFormat="1" ht="12.75" x14ac:dyDescent="0.2">
      <c r="A20" s="59"/>
      <c r="C20" s="103" t="s">
        <v>378</v>
      </c>
      <c r="D20" s="66">
        <f>0.86*D18</f>
        <v>708.53679999999997</v>
      </c>
      <c r="E20" s="66">
        <f>0.86*E18</f>
        <v>500.20179999999999</v>
      </c>
      <c r="H20" s="223"/>
      <c r="I20" s="82">
        <f>+ROUND(I21*0.95,1)</f>
        <v>197.6</v>
      </c>
      <c r="J20" s="83">
        <f t="shared" ref="J20:N23" si="0">ROUND(MAX(0,$D$14*MIN($D$20-$I20*MAX(J$18,$D$25),$D$19))*(1-$D$29),0)</f>
        <v>6527</v>
      </c>
      <c r="K20" s="84">
        <f t="shared" si="0"/>
        <v>6194</v>
      </c>
      <c r="L20" s="84">
        <f t="shared" si="0"/>
        <v>3533</v>
      </c>
      <c r="M20" s="84">
        <f t="shared" si="0"/>
        <v>872</v>
      </c>
      <c r="N20" s="85">
        <f t="shared" si="0"/>
        <v>0</v>
      </c>
    </row>
    <row r="21" spans="1:17" s="58" customFormat="1" ht="12.75" x14ac:dyDescent="0.2">
      <c r="A21" s="59"/>
      <c r="D21" s="66"/>
      <c r="E21" s="66"/>
      <c r="H21" s="223"/>
      <c r="I21" s="86">
        <f>+D22</f>
        <v>208</v>
      </c>
      <c r="J21" s="83">
        <f t="shared" si="0"/>
        <v>6367</v>
      </c>
      <c r="K21" s="84">
        <f t="shared" si="0"/>
        <v>3566</v>
      </c>
      <c r="L21" s="132">
        <f t="shared" si="0"/>
        <v>765</v>
      </c>
      <c r="M21" s="84">
        <f t="shared" si="0"/>
        <v>0</v>
      </c>
      <c r="N21" s="85">
        <f t="shared" si="0"/>
        <v>0</v>
      </c>
    </row>
    <row r="22" spans="1:17" s="58" customFormat="1" ht="12.75" x14ac:dyDescent="0.2">
      <c r="A22" s="59"/>
      <c r="C22" s="53" t="s">
        <v>451</v>
      </c>
      <c r="D22" s="93">
        <f>+ROUND(VLOOKUP(D10,corn16!$M$108:$N$208,2,0),1)</f>
        <v>208</v>
      </c>
      <c r="E22" s="93">
        <f>+ROUND(VLOOKUP(D10,'soy16'!$L$109:$M$208,2,0),1)</f>
        <v>61</v>
      </c>
      <c r="H22" s="223"/>
      <c r="I22" s="87">
        <f>+ROUND(I21*1.05,1)</f>
        <v>218.4</v>
      </c>
      <c r="J22" s="83">
        <f t="shared" si="0"/>
        <v>3879</v>
      </c>
      <c r="K22" s="84">
        <f t="shared" si="0"/>
        <v>938</v>
      </c>
      <c r="L22" s="84">
        <f t="shared" si="0"/>
        <v>0</v>
      </c>
      <c r="M22" s="84">
        <f t="shared" si="0"/>
        <v>0</v>
      </c>
      <c r="N22" s="85">
        <f t="shared" si="0"/>
        <v>0</v>
      </c>
    </row>
    <row r="23" spans="1:17" s="58" customFormat="1" ht="13.5" thickBot="1" x14ac:dyDescent="0.25">
      <c r="A23" s="59"/>
      <c r="C23" s="53" t="s">
        <v>452</v>
      </c>
      <c r="D23" s="95">
        <v>3.36</v>
      </c>
      <c r="E23" s="95">
        <v>9.4700000000000006</v>
      </c>
      <c r="H23" s="224"/>
      <c r="I23" s="88">
        <f>+ROUND(I21*1.1,1)</f>
        <v>228.8</v>
      </c>
      <c r="J23" s="89">
        <f t="shared" si="0"/>
        <v>1391</v>
      </c>
      <c r="K23" s="90">
        <f t="shared" si="0"/>
        <v>0</v>
      </c>
      <c r="L23" s="90">
        <f t="shared" si="0"/>
        <v>0</v>
      </c>
      <c r="M23" s="90">
        <f t="shared" si="0"/>
        <v>0</v>
      </c>
      <c r="N23" s="91">
        <f t="shared" si="0"/>
        <v>0</v>
      </c>
    </row>
    <row r="24" spans="1:17" s="58" customFormat="1" ht="12.75" x14ac:dyDescent="0.2">
      <c r="A24" s="59"/>
      <c r="D24" s="66"/>
      <c r="E24" s="66"/>
      <c r="I24" s="92"/>
    </row>
    <row r="25" spans="1:17" s="58" customFormat="1" ht="13.5" thickBot="1" x14ac:dyDescent="0.25">
      <c r="A25" s="59"/>
      <c r="C25" s="58" t="s">
        <v>3</v>
      </c>
      <c r="D25" s="66">
        <v>1.95</v>
      </c>
      <c r="E25" s="66">
        <v>5</v>
      </c>
      <c r="I25" s="92"/>
      <c r="P25" s="58" t="s">
        <v>360</v>
      </c>
      <c r="Q25" s="94">
        <v>42143</v>
      </c>
    </row>
    <row r="26" spans="1:17" s="58" customFormat="1" ht="12.75" x14ac:dyDescent="0.2">
      <c r="A26" s="59"/>
      <c r="C26" s="103" t="s">
        <v>379</v>
      </c>
      <c r="D26" s="66">
        <f>+MAX(D23,D25)</f>
        <v>3.36</v>
      </c>
      <c r="E26" s="66">
        <f>+MAX(E23,E25)</f>
        <v>9.4700000000000006</v>
      </c>
      <c r="H26" s="69" t="s">
        <v>359</v>
      </c>
      <c r="I26" s="70"/>
      <c r="J26" s="219" t="s">
        <v>427</v>
      </c>
      <c r="K26" s="220"/>
      <c r="L26" s="220"/>
      <c r="M26" s="220"/>
      <c r="N26" s="221"/>
    </row>
    <row r="27" spans="1:17" s="58" customFormat="1" ht="12.75" x14ac:dyDescent="0.2">
      <c r="A27" s="59"/>
      <c r="C27" s="103" t="s">
        <v>424</v>
      </c>
      <c r="D27" s="66">
        <f>+D26*D22</f>
        <v>698.88</v>
      </c>
      <c r="E27" s="66">
        <f>+E26*E22</f>
        <v>577.67000000000007</v>
      </c>
      <c r="H27" s="72"/>
      <c r="I27" s="73"/>
      <c r="J27" s="74">
        <f>+ROUND(L27*0.9,2)</f>
        <v>8.52</v>
      </c>
      <c r="K27" s="75">
        <f>+ROUND(L27*0.95,2)</f>
        <v>9</v>
      </c>
      <c r="L27" s="76">
        <f>+E23</f>
        <v>9.4700000000000006</v>
      </c>
      <c r="M27" s="75">
        <f>+ROUND(L27*1.05,2)</f>
        <v>9.94</v>
      </c>
      <c r="N27" s="77">
        <f>+ROUND(L27*1.1,2)</f>
        <v>10.42</v>
      </c>
      <c r="P27" s="58" t="s">
        <v>367</v>
      </c>
    </row>
    <row r="28" spans="1:17" s="58" customFormat="1" ht="15" customHeight="1" x14ac:dyDescent="0.2">
      <c r="A28" s="59"/>
      <c r="C28" s="103" t="s">
        <v>381</v>
      </c>
      <c r="D28" s="96">
        <f>MAX(D20-D27,0)</f>
        <v>9.6567999999999756</v>
      </c>
      <c r="E28" s="96">
        <f>MAX(E20-E27,0)</f>
        <v>0</v>
      </c>
      <c r="H28" s="222" t="s">
        <v>428</v>
      </c>
      <c r="I28" s="78">
        <f>+ROUND(I30*0.8,1)</f>
        <v>48.8</v>
      </c>
      <c r="J28" s="79">
        <f>ROUND(MAX(0,$E$14*MIN($E$20-$I28*MAX(J$27,$E$25),$E$19))*(1-$E$29),0)</f>
        <v>4608</v>
      </c>
      <c r="K28" s="80">
        <f t="shared" ref="K28:N32" si="1">ROUND(MAX(0,$E$14*MIN($E$20-$I28*MAX(K$27,$E$25),$E$19))*(1-$E$29),0)</f>
        <v>4608</v>
      </c>
      <c r="L28" s="80">
        <f t="shared" si="1"/>
        <v>3016</v>
      </c>
      <c r="M28" s="80">
        <f t="shared" si="1"/>
        <v>1199</v>
      </c>
      <c r="N28" s="81">
        <f t="shared" si="1"/>
        <v>0</v>
      </c>
    </row>
    <row r="29" spans="1:17" s="58" customFormat="1" ht="13.5" thickBot="1" x14ac:dyDescent="0.25">
      <c r="A29" s="59"/>
      <c r="C29" s="126" t="s">
        <v>389</v>
      </c>
      <c r="D29" s="127">
        <v>6.8000000000000005E-2</v>
      </c>
      <c r="E29" s="127">
        <f>+D29</f>
        <v>6.8000000000000005E-2</v>
      </c>
      <c r="H29" s="223"/>
      <c r="I29" s="82">
        <f>+ROUND(I30*0.9,1)</f>
        <v>54.9</v>
      </c>
      <c r="J29" s="83">
        <f t="shared" ref="J29:J32" si="2">ROUND(MAX(0,$E$14*MIN($E$20-$I29*MAX(J$27,$E$25),$E$19))*(1-$E$29),0)</f>
        <v>2571</v>
      </c>
      <c r="K29" s="84">
        <f t="shared" si="1"/>
        <v>483</v>
      </c>
      <c r="L29" s="84">
        <f t="shared" si="1"/>
        <v>0</v>
      </c>
      <c r="M29" s="84">
        <f t="shared" si="1"/>
        <v>0</v>
      </c>
      <c r="N29" s="85">
        <f t="shared" si="1"/>
        <v>0</v>
      </c>
      <c r="P29" s="58" t="s">
        <v>227</v>
      </c>
    </row>
    <row r="30" spans="1:17" s="58" customFormat="1" ht="12.75" x14ac:dyDescent="0.2">
      <c r="A30" s="59"/>
      <c r="C30" s="189" t="s">
        <v>432</v>
      </c>
      <c r="D30" s="98">
        <f>+IFERROR(MAX(0,D14*MIN(D28,D19))*(1-D29),"")</f>
        <v>765.01169599999798</v>
      </c>
      <c r="E30" s="99">
        <f>+IFERROR(MAX(0,E14*MIN(E28,E19))*(1-E29),"")</f>
        <v>0</v>
      </c>
      <c r="H30" s="223"/>
      <c r="I30" s="86">
        <f>+E22</f>
        <v>61</v>
      </c>
      <c r="J30" s="83">
        <f t="shared" si="2"/>
        <v>0</v>
      </c>
      <c r="K30" s="84">
        <f t="shared" si="1"/>
        <v>0</v>
      </c>
      <c r="L30" s="132">
        <f t="shared" si="1"/>
        <v>0</v>
      </c>
      <c r="M30" s="84">
        <f t="shared" si="1"/>
        <v>0</v>
      </c>
      <c r="N30" s="85">
        <f t="shared" si="1"/>
        <v>0</v>
      </c>
    </row>
    <row r="31" spans="1:17" s="58" customFormat="1" ht="13.5" thickBot="1" x14ac:dyDescent="0.25">
      <c r="A31" s="59"/>
      <c r="C31" s="113" t="s">
        <v>425</v>
      </c>
      <c r="D31" s="101">
        <f>IFERROR(D30/D13,"")</f>
        <v>7.6501169599999796</v>
      </c>
      <c r="E31" s="102">
        <f>IFERROR(E30/E13,"")</f>
        <v>0</v>
      </c>
      <c r="H31" s="223"/>
      <c r="I31" s="87">
        <f>+ROUND(I30*1.1,1)</f>
        <v>67.099999999999994</v>
      </c>
      <c r="J31" s="83">
        <f t="shared" si="2"/>
        <v>0</v>
      </c>
      <c r="K31" s="84">
        <f t="shared" si="1"/>
        <v>0</v>
      </c>
      <c r="L31" s="84">
        <f t="shared" si="1"/>
        <v>0</v>
      </c>
      <c r="M31" s="84">
        <f t="shared" si="1"/>
        <v>0</v>
      </c>
      <c r="N31" s="85">
        <f t="shared" si="1"/>
        <v>0</v>
      </c>
    </row>
    <row r="32" spans="1:17" s="58" customFormat="1" ht="13.5" thickBot="1" x14ac:dyDescent="0.25">
      <c r="A32" s="59"/>
      <c r="C32" s="100" t="str">
        <f>+IF(D$30+E30&gt;125000,"***Limit on all federal payments per Individual: $125,000; per couple: $250,000","")</f>
        <v/>
      </c>
      <c r="D32" s="76"/>
      <c r="E32" s="76"/>
      <c r="H32" s="224"/>
      <c r="I32" s="88">
        <f>+ROUND(I30*1.2,1)</f>
        <v>73.2</v>
      </c>
      <c r="J32" s="89">
        <f t="shared" si="2"/>
        <v>0</v>
      </c>
      <c r="K32" s="90">
        <f t="shared" si="1"/>
        <v>0</v>
      </c>
      <c r="L32" s="90">
        <f t="shared" si="1"/>
        <v>0</v>
      </c>
      <c r="M32" s="90">
        <f t="shared" si="1"/>
        <v>0</v>
      </c>
      <c r="N32" s="91">
        <f t="shared" si="1"/>
        <v>0</v>
      </c>
    </row>
    <row r="33" spans="1:10" s="58" customFormat="1" ht="13.5" thickBot="1" x14ac:dyDescent="0.25">
      <c r="A33" s="59"/>
      <c r="C33" s="107" t="s">
        <v>362</v>
      </c>
      <c r="D33" s="108">
        <f>+D20/D22</f>
        <v>3.4064269230769231</v>
      </c>
      <c r="E33" s="109">
        <f>+E20/E22</f>
        <v>8.2000295081967209</v>
      </c>
      <c r="H33" s="202" t="s">
        <v>446</v>
      </c>
    </row>
    <row r="34" spans="1:10" s="58" customFormat="1" ht="12.75" x14ac:dyDescent="0.2">
      <c r="A34" s="59"/>
      <c r="H34" s="201" t="s">
        <v>447</v>
      </c>
      <c r="J34" s="97"/>
    </row>
    <row r="35" spans="1:10" s="58" customFormat="1" ht="12.75" x14ac:dyDescent="0.2">
      <c r="A35" s="59"/>
      <c r="C35" s="205" t="s">
        <v>460</v>
      </c>
      <c r="H35" s="190" t="s">
        <v>449</v>
      </c>
      <c r="J35" s="97"/>
    </row>
    <row r="36" spans="1:10" s="58" customFormat="1" ht="12.75" x14ac:dyDescent="0.2">
      <c r="A36" s="59"/>
      <c r="C36" s="103" t="s">
        <v>4</v>
      </c>
      <c r="F36" s="100" t="str">
        <f>+IF(D30+E30&gt;125000,"***","")</f>
        <v/>
      </c>
      <c r="H36" s="190" t="s">
        <v>448</v>
      </c>
      <c r="J36" s="97"/>
    </row>
    <row r="37" spans="1:10" s="58" customFormat="1" ht="12.75" x14ac:dyDescent="0.2">
      <c r="A37" s="59"/>
      <c r="C37" s="205" t="s">
        <v>459</v>
      </c>
      <c r="F37" s="100"/>
      <c r="J37" s="97"/>
    </row>
    <row r="38" spans="1:10" s="58" customFormat="1" ht="12.75" x14ac:dyDescent="0.2">
      <c r="A38" s="59"/>
      <c r="C38" s="103" t="s">
        <v>5</v>
      </c>
    </row>
    <row r="39" spans="1:10" s="58" customFormat="1" x14ac:dyDescent="0.2">
      <c r="A39" s="59"/>
      <c r="C39" s="106">
        <f ca="1">TODAY()</f>
        <v>43321</v>
      </c>
      <c r="D39" s="45"/>
      <c r="E39" s="45"/>
    </row>
    <row r="40" spans="1:10" s="58" customFormat="1" x14ac:dyDescent="0.2">
      <c r="A40" s="59"/>
      <c r="C40" s="105"/>
      <c r="D40" s="45"/>
      <c r="E40" s="45"/>
    </row>
    <row r="41" spans="1:10" s="58" customFormat="1" ht="30.75" customHeight="1" x14ac:dyDescent="0.2">
      <c r="A41" s="59"/>
      <c r="C41" s="225" t="s">
        <v>450</v>
      </c>
      <c r="D41" s="225"/>
      <c r="E41" s="225"/>
    </row>
    <row r="42" spans="1:10" s="58" customFormat="1" ht="30.75" customHeight="1" x14ac:dyDescent="0.2">
      <c r="A42" s="59"/>
      <c r="C42" s="225"/>
      <c r="D42" s="225"/>
      <c r="E42" s="225"/>
    </row>
    <row r="43" spans="1:10" s="58" customFormat="1" ht="17.100000000000001" customHeight="1" x14ac:dyDescent="0.2">
      <c r="A43" s="59"/>
      <c r="C43" s="214"/>
      <c r="D43" s="214"/>
      <c r="E43" s="214"/>
    </row>
    <row r="44" spans="1:10" s="58" customFormat="1" ht="17.100000000000001" customHeight="1" x14ac:dyDescent="0.2">
      <c r="A44" s="59"/>
      <c r="C44" s="214"/>
      <c r="D44" s="214"/>
      <c r="E44" s="214"/>
    </row>
    <row r="45" spans="1:10" s="58" customFormat="1" x14ac:dyDescent="0.2">
      <c r="A45" s="59"/>
      <c r="C45" s="45"/>
      <c r="D45" s="45"/>
      <c r="E45" s="45"/>
    </row>
    <row r="46" spans="1:10" s="58" customFormat="1" x14ac:dyDescent="0.2">
      <c r="A46" s="59"/>
      <c r="C46" s="45"/>
      <c r="D46" s="45"/>
      <c r="E46" s="45"/>
    </row>
    <row r="47" spans="1:10" s="58" customFormat="1" x14ac:dyDescent="0.2">
      <c r="A47" s="59"/>
      <c r="C47" s="45"/>
      <c r="D47" s="45"/>
      <c r="E47" s="45"/>
    </row>
    <row r="48" spans="1:10" s="58" customFormat="1" x14ac:dyDescent="0.2">
      <c r="A48" s="59"/>
      <c r="C48" s="45"/>
      <c r="D48" s="45"/>
      <c r="E48" s="45"/>
    </row>
    <row r="51" spans="5:11" ht="17.100000000000001" customHeight="1" x14ac:dyDescent="0.2">
      <c r="F51" s="51"/>
    </row>
    <row r="52" spans="5:11" ht="14.45" customHeight="1" x14ac:dyDescent="0.2">
      <c r="F52" s="51"/>
    </row>
    <row r="53" spans="5:11" ht="15.6" customHeight="1" x14ac:dyDescent="0.2">
      <c r="F53" s="51"/>
    </row>
    <row r="56" spans="5:11" x14ac:dyDescent="0.2">
      <c r="E56" s="215"/>
    </row>
    <row r="57" spans="5:11" x14ac:dyDescent="0.2">
      <c r="E57" s="215"/>
    </row>
    <row r="58" spans="5:11" x14ac:dyDescent="0.2">
      <c r="E58" s="215"/>
    </row>
    <row r="59" spans="5:11" x14ac:dyDescent="0.2">
      <c r="E59" s="215"/>
    </row>
    <row r="60" spans="5:11" x14ac:dyDescent="0.2">
      <c r="E60" s="215"/>
    </row>
    <row r="63" spans="5:11" x14ac:dyDescent="0.2">
      <c r="G63" s="216"/>
      <c r="H63" s="216"/>
      <c r="I63" s="216"/>
      <c r="J63" s="216"/>
      <c r="K63" s="216"/>
    </row>
    <row r="64" spans="5:11" x14ac:dyDescent="0.2">
      <c r="I64" s="49"/>
    </row>
    <row r="67" spans="6:6" x14ac:dyDescent="0.2">
      <c r="F67" s="50"/>
    </row>
  </sheetData>
  <sheetProtection password="C0C6" sheet="1" objects="1" scenarios="1"/>
  <mergeCells count="10">
    <mergeCell ref="C44:E44"/>
    <mergeCell ref="E56:E60"/>
    <mergeCell ref="G63:K63"/>
    <mergeCell ref="H15:N16"/>
    <mergeCell ref="J17:N17"/>
    <mergeCell ref="H19:H23"/>
    <mergeCell ref="J26:N26"/>
    <mergeCell ref="H28:H32"/>
    <mergeCell ref="C41:E42"/>
    <mergeCell ref="C43:E43"/>
  </mergeCells>
  <dataValidations count="1">
    <dataValidation type="list" allowBlank="1" showInputMessage="1" showErrorMessage="1" sqref="D10">
      <formula1>Counties</formula1>
    </dataValidation>
  </dataValidations>
  <hyperlinks>
    <hyperlink ref="C3" r:id="rId1" display="http://www.extension.iastate.edu/agdm/crops/pdf/a3-29.pdf"/>
    <hyperlink ref="C3:E3" r:id="rId2" display="See Information File A1-32, New Safety Net: PLC, ARC-CO, ARC-IC for more information."/>
  </hyperlinks>
  <pageMargins left="0.7" right="0.7" top="0.75" bottom="0.75" header="0.3" footer="0.3"/>
  <pageSetup scale="84" fitToWidth="2" fitToHeight="2" orientation="portrait" r:id="rId3"/>
  <headerFooter>
    <oddHeader>&amp;LIowa State University Extension and Outreach&amp;RAg Decision Maker File A1-32</oddHeader>
    <oddFooter>&amp;Lhttp://www.extension.iastate.edu/agdm/crops/html/a1-32.html</oddFooter>
  </headerFooter>
  <colBreaks count="1" manualBreakCount="1">
    <brk id="7" max="44" man="1"/>
  </col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6"/>
  <sheetViews>
    <sheetView workbookViewId="0">
      <selection activeCell="C4" sqref="C4:S4"/>
    </sheetView>
  </sheetViews>
  <sheetFormatPr defaultColWidth="8.85546875" defaultRowHeight="15" x14ac:dyDescent="0.25"/>
  <cols>
    <col min="3" max="3" width="17" bestFit="1" customWidth="1"/>
    <col min="12" max="12" width="10.7109375" bestFit="1" customWidth="1"/>
    <col min="13" max="13" width="9.42578125" style="42" customWidth="1"/>
    <col min="14" max="14" width="12.7109375" style="42" customWidth="1"/>
    <col min="15" max="15" width="17.140625" style="42" customWidth="1"/>
    <col min="16" max="16" width="11.42578125" style="42" customWidth="1"/>
    <col min="17" max="17" width="13.7109375" style="175" customWidth="1"/>
    <col min="21" max="21" width="21.7109375" customWidth="1"/>
  </cols>
  <sheetData>
    <row r="1" spans="1:26" s="7" customFormat="1" x14ac:dyDescent="0.25">
      <c r="A1" s="1" t="s">
        <v>7</v>
      </c>
      <c r="B1" s="2"/>
      <c r="C1" s="2"/>
      <c r="D1" s="3"/>
      <c r="E1" s="2"/>
      <c r="F1" s="3"/>
      <c r="G1" s="3"/>
      <c r="H1" s="4"/>
      <c r="I1" s="4"/>
      <c r="J1" s="4"/>
      <c r="K1" s="5"/>
      <c r="L1" s="6"/>
      <c r="M1" s="37"/>
      <c r="N1" s="40"/>
      <c r="O1" s="40"/>
      <c r="P1" s="40"/>
      <c r="Q1" s="174"/>
    </row>
    <row r="2" spans="1:26" s="7" customFormat="1" ht="15.75" thickBot="1" x14ac:dyDescent="0.3">
      <c r="A2" s="1" t="s">
        <v>9</v>
      </c>
      <c r="B2" s="2"/>
      <c r="C2" s="2"/>
      <c r="D2" s="3"/>
      <c r="E2" s="2"/>
      <c r="F2" s="3"/>
      <c r="G2" s="3"/>
      <c r="H2" s="4"/>
      <c r="I2" s="4"/>
      <c r="J2" s="4"/>
      <c r="K2" s="8"/>
      <c r="L2" s="9"/>
      <c r="M2" s="38"/>
      <c r="O2" s="41"/>
      <c r="P2" s="191"/>
      <c r="Q2" s="174"/>
    </row>
    <row r="3" spans="1:26" s="7" customFormat="1" ht="51.75" thickBot="1" x14ac:dyDescent="0.25">
      <c r="A3" s="10" t="s">
        <v>10</v>
      </c>
      <c r="B3" s="11" t="s">
        <v>11</v>
      </c>
      <c r="C3" s="11" t="s">
        <v>12</v>
      </c>
      <c r="D3" s="11" t="s">
        <v>13</v>
      </c>
      <c r="E3" s="11" t="s">
        <v>14</v>
      </c>
      <c r="F3" s="11" t="s">
        <v>15</v>
      </c>
      <c r="G3" s="11" t="s">
        <v>16</v>
      </c>
      <c r="H3" s="12" t="s">
        <v>17</v>
      </c>
      <c r="I3" s="12" t="s">
        <v>18</v>
      </c>
      <c r="J3" s="12" t="s">
        <v>19</v>
      </c>
      <c r="K3" s="12" t="s">
        <v>20</v>
      </c>
      <c r="L3" s="13" t="s">
        <v>21</v>
      </c>
      <c r="M3" s="39" t="s">
        <v>385</v>
      </c>
      <c r="N3" s="39" t="s">
        <v>386</v>
      </c>
      <c r="O3" s="39" t="s">
        <v>434</v>
      </c>
      <c r="P3" s="39" t="s">
        <v>388</v>
      </c>
      <c r="Q3" s="129" t="s">
        <v>438</v>
      </c>
      <c r="R3" s="39" t="s">
        <v>435</v>
      </c>
      <c r="S3" s="173" t="s">
        <v>420</v>
      </c>
      <c r="U3" s="129" t="s">
        <v>436</v>
      </c>
      <c r="V3" s="7" t="s">
        <v>437</v>
      </c>
      <c r="Y3" s="192" t="s">
        <v>457</v>
      </c>
      <c r="Z3" s="192" t="s">
        <v>458</v>
      </c>
    </row>
    <row r="4" spans="1:26" s="7" customFormat="1" x14ac:dyDescent="0.25">
      <c r="A4" s="14" t="s">
        <v>22</v>
      </c>
      <c r="B4" s="15" t="s">
        <v>23</v>
      </c>
      <c r="C4" s="15" t="s">
        <v>24</v>
      </c>
      <c r="D4" s="16" t="s">
        <v>27</v>
      </c>
      <c r="E4" s="17" t="s">
        <v>0</v>
      </c>
      <c r="F4" s="16" t="s">
        <v>25</v>
      </c>
      <c r="G4" s="16" t="s">
        <v>26</v>
      </c>
      <c r="H4" s="18">
        <v>181</v>
      </c>
      <c r="I4" s="18">
        <v>139</v>
      </c>
      <c r="J4" s="18">
        <v>153</v>
      </c>
      <c r="K4" s="18">
        <v>110</v>
      </c>
      <c r="L4" s="18">
        <v>136</v>
      </c>
      <c r="M4" s="43">
        <v>164</v>
      </c>
      <c r="N4" s="43">
        <v>110</v>
      </c>
      <c r="O4" s="43">
        <f>+MAX(N4,M4)</f>
        <v>164</v>
      </c>
      <c r="P4" s="42">
        <f>+ROUND((SUM(I4:L4,O4)-MIN(I4:L4,O4)-MAX(I4:L4,O4))/3,0)</f>
        <v>143</v>
      </c>
      <c r="Q4" s="174">
        <v>176</v>
      </c>
      <c r="R4" s="18">
        <f>+MAX(Q4,N4)</f>
        <v>176</v>
      </c>
      <c r="S4" s="171">
        <f>+ROUND((SUM(R4,O4,J4:L4)-MAX(J4:L4,O4,R4)-MIN(J4:L4,O4,R4))/3,0)</f>
        <v>151</v>
      </c>
      <c r="T4" s="171"/>
      <c r="U4" s="172">
        <v>169</v>
      </c>
      <c r="V4" s="172">
        <f>+U4-Q4</f>
        <v>-7</v>
      </c>
      <c r="W4" s="172"/>
      <c r="Y4" s="226">
        <v>190</v>
      </c>
      <c r="Z4" s="172">
        <f>+MAX(Y4,N4)</f>
        <v>190</v>
      </c>
    </row>
    <row r="5" spans="1:26" s="7" customFormat="1" x14ac:dyDescent="0.25">
      <c r="A5" s="14" t="s">
        <v>29</v>
      </c>
      <c r="B5" s="15" t="s">
        <v>23</v>
      </c>
      <c r="C5" s="15" t="s">
        <v>30</v>
      </c>
      <c r="D5" s="16" t="s">
        <v>27</v>
      </c>
      <c r="E5" s="17" t="s">
        <v>0</v>
      </c>
      <c r="F5" s="16" t="s">
        <v>25</v>
      </c>
      <c r="G5" s="16" t="s">
        <v>26</v>
      </c>
      <c r="H5" s="18">
        <v>169</v>
      </c>
      <c r="I5" s="18">
        <v>139</v>
      </c>
      <c r="J5" s="18">
        <v>152</v>
      </c>
      <c r="K5" s="18">
        <v>108</v>
      </c>
      <c r="L5" s="18">
        <v>146</v>
      </c>
      <c r="M5" s="43">
        <v>168</v>
      </c>
      <c r="N5" s="43">
        <v>106</v>
      </c>
      <c r="O5" s="43">
        <f t="shared" ref="O5:O68" si="0">+MAX(N5,M5)</f>
        <v>168</v>
      </c>
      <c r="P5" s="42">
        <f t="shared" ref="P5:P68" si="1">+ROUND((SUM(I5:L5,O5)-MIN(I5:L5,O5)-MAX(I5:L5,O5))/3,0)</f>
        <v>146</v>
      </c>
      <c r="Q5" s="174">
        <v>170</v>
      </c>
      <c r="R5" s="18">
        <f t="shared" ref="R5:R68" si="2">+MAX(Q5,N5)</f>
        <v>170</v>
      </c>
      <c r="S5" s="171">
        <f t="shared" ref="S5:S68" si="3">+ROUND((SUM(R5,O5,J5:L5)-MAX(J5:L5,O5,R5)-MIN(J5:L5,O5,R5))/3,0)</f>
        <v>155</v>
      </c>
      <c r="T5" s="171"/>
      <c r="U5" s="172">
        <v>165</v>
      </c>
      <c r="V5" s="172">
        <f t="shared" ref="V5:V68" si="4">+U5-Q5</f>
        <v>-5</v>
      </c>
      <c r="W5" s="172"/>
      <c r="Y5" s="226">
        <v>187</v>
      </c>
      <c r="Z5" s="172">
        <f t="shared" ref="Z5:Z68" si="5">+MAX(Y5,N5)</f>
        <v>187</v>
      </c>
    </row>
    <row r="6" spans="1:26" s="7" customFormat="1" x14ac:dyDescent="0.25">
      <c r="A6" s="14" t="s">
        <v>31</v>
      </c>
      <c r="B6" s="15" t="s">
        <v>23</v>
      </c>
      <c r="C6" s="15" t="s">
        <v>32</v>
      </c>
      <c r="D6" s="16" t="s">
        <v>27</v>
      </c>
      <c r="E6" s="17" t="s">
        <v>0</v>
      </c>
      <c r="F6" s="16" t="s">
        <v>25</v>
      </c>
      <c r="G6" s="16" t="s">
        <v>26</v>
      </c>
      <c r="H6" s="18">
        <v>180</v>
      </c>
      <c r="I6" s="18">
        <v>176</v>
      </c>
      <c r="J6" s="18">
        <v>173</v>
      </c>
      <c r="K6" s="18">
        <v>146</v>
      </c>
      <c r="L6" s="18">
        <v>151</v>
      </c>
      <c r="M6" s="43">
        <v>159</v>
      </c>
      <c r="N6" s="43">
        <v>115</v>
      </c>
      <c r="O6" s="43">
        <f t="shared" si="0"/>
        <v>159</v>
      </c>
      <c r="P6" s="42">
        <f t="shared" si="1"/>
        <v>161</v>
      </c>
      <c r="Q6" s="174">
        <v>174</v>
      </c>
      <c r="R6" s="18">
        <f t="shared" si="2"/>
        <v>174</v>
      </c>
      <c r="S6" s="171">
        <f t="shared" si="3"/>
        <v>161</v>
      </c>
      <c r="T6" s="171"/>
      <c r="U6" s="172">
        <v>161</v>
      </c>
      <c r="V6" s="172">
        <f t="shared" si="4"/>
        <v>-13</v>
      </c>
      <c r="W6" s="172"/>
      <c r="Y6" s="226">
        <v>197</v>
      </c>
      <c r="Z6" s="172">
        <f t="shared" si="5"/>
        <v>197</v>
      </c>
    </row>
    <row r="7" spans="1:26" s="7" customFormat="1" x14ac:dyDescent="0.25">
      <c r="A7" s="14" t="s">
        <v>33</v>
      </c>
      <c r="B7" s="15" t="s">
        <v>23</v>
      </c>
      <c r="C7" s="15" t="s">
        <v>34</v>
      </c>
      <c r="D7" s="16" t="s">
        <v>27</v>
      </c>
      <c r="E7" s="17" t="s">
        <v>0</v>
      </c>
      <c r="F7" s="16" t="s">
        <v>25</v>
      </c>
      <c r="G7" s="16" t="s">
        <v>26</v>
      </c>
      <c r="H7" s="18">
        <v>154</v>
      </c>
      <c r="I7" s="18">
        <v>97</v>
      </c>
      <c r="J7" s="18">
        <v>117</v>
      </c>
      <c r="K7" s="18">
        <v>97</v>
      </c>
      <c r="L7" s="18">
        <v>107</v>
      </c>
      <c r="M7" s="43">
        <v>170</v>
      </c>
      <c r="N7" s="43">
        <v>97</v>
      </c>
      <c r="O7" s="43">
        <f t="shared" si="0"/>
        <v>170</v>
      </c>
      <c r="P7" s="42">
        <f t="shared" si="1"/>
        <v>107</v>
      </c>
      <c r="Q7" s="174">
        <v>151</v>
      </c>
      <c r="R7" s="18">
        <f t="shared" si="2"/>
        <v>151</v>
      </c>
      <c r="S7" s="171">
        <f t="shared" si="3"/>
        <v>125</v>
      </c>
      <c r="T7" s="171"/>
      <c r="U7" s="172">
        <v>147</v>
      </c>
      <c r="V7" s="172">
        <f t="shared" si="4"/>
        <v>-4</v>
      </c>
      <c r="W7" s="172"/>
      <c r="Y7" s="226">
        <v>186</v>
      </c>
      <c r="Z7" s="172">
        <f t="shared" si="5"/>
        <v>186</v>
      </c>
    </row>
    <row r="8" spans="1:26" s="7" customFormat="1" x14ac:dyDescent="0.25">
      <c r="A8" s="14" t="s">
        <v>35</v>
      </c>
      <c r="B8" s="15" t="s">
        <v>23</v>
      </c>
      <c r="C8" s="15" t="s">
        <v>36</v>
      </c>
      <c r="D8" s="16" t="s">
        <v>27</v>
      </c>
      <c r="E8" s="17" t="s">
        <v>0</v>
      </c>
      <c r="F8" s="16" t="s">
        <v>25</v>
      </c>
      <c r="G8" s="16" t="s">
        <v>26</v>
      </c>
      <c r="H8" s="18">
        <v>191</v>
      </c>
      <c r="I8" s="18">
        <v>160</v>
      </c>
      <c r="J8" s="18">
        <v>177</v>
      </c>
      <c r="K8" s="18">
        <v>115</v>
      </c>
      <c r="L8" s="18">
        <v>156</v>
      </c>
      <c r="M8" s="43">
        <v>183</v>
      </c>
      <c r="N8" s="43">
        <v>115</v>
      </c>
      <c r="O8" s="43">
        <f t="shared" si="0"/>
        <v>183</v>
      </c>
      <c r="P8" s="42">
        <f t="shared" si="1"/>
        <v>164</v>
      </c>
      <c r="Q8" s="174">
        <v>190</v>
      </c>
      <c r="R8" s="18">
        <f t="shared" si="2"/>
        <v>190</v>
      </c>
      <c r="S8" s="171">
        <f t="shared" si="3"/>
        <v>172</v>
      </c>
      <c r="T8" s="171"/>
      <c r="U8" s="172">
        <v>187</v>
      </c>
      <c r="V8" s="172">
        <f t="shared" si="4"/>
        <v>-3</v>
      </c>
      <c r="W8" s="172"/>
      <c r="Y8" s="226">
        <v>206</v>
      </c>
      <c r="Z8" s="172">
        <f t="shared" si="5"/>
        <v>206</v>
      </c>
    </row>
    <row r="9" spans="1:26" s="7" customFormat="1" x14ac:dyDescent="0.25">
      <c r="A9" s="14" t="s">
        <v>37</v>
      </c>
      <c r="B9" s="15" t="s">
        <v>23</v>
      </c>
      <c r="C9" s="15" t="s">
        <v>38</v>
      </c>
      <c r="D9" s="16" t="s">
        <v>27</v>
      </c>
      <c r="E9" s="17" t="s">
        <v>0</v>
      </c>
      <c r="F9" s="16" t="s">
        <v>25</v>
      </c>
      <c r="G9" s="16" t="s">
        <v>26</v>
      </c>
      <c r="H9" s="18">
        <v>186</v>
      </c>
      <c r="I9" s="18">
        <v>179</v>
      </c>
      <c r="J9" s="18">
        <v>157</v>
      </c>
      <c r="K9" s="18">
        <v>127</v>
      </c>
      <c r="L9" s="18">
        <v>162</v>
      </c>
      <c r="M9" s="43">
        <v>182</v>
      </c>
      <c r="N9" s="43">
        <v>126</v>
      </c>
      <c r="O9" s="43">
        <f t="shared" si="0"/>
        <v>182</v>
      </c>
      <c r="P9" s="42">
        <f t="shared" si="1"/>
        <v>166</v>
      </c>
      <c r="Q9" s="174">
        <v>187</v>
      </c>
      <c r="R9" s="18">
        <f t="shared" si="2"/>
        <v>187</v>
      </c>
      <c r="S9" s="171">
        <f t="shared" si="3"/>
        <v>167</v>
      </c>
      <c r="T9" s="171"/>
      <c r="U9" s="172">
        <v>184</v>
      </c>
      <c r="V9" s="172">
        <f t="shared" si="4"/>
        <v>-3</v>
      </c>
      <c r="W9" s="172"/>
      <c r="Y9" s="226">
        <v>200</v>
      </c>
      <c r="Z9" s="172">
        <f t="shared" si="5"/>
        <v>200</v>
      </c>
    </row>
    <row r="10" spans="1:26" s="7" customFormat="1" x14ac:dyDescent="0.25">
      <c r="A10" s="14" t="s">
        <v>39</v>
      </c>
      <c r="B10" s="15" t="s">
        <v>23</v>
      </c>
      <c r="C10" s="15" t="s">
        <v>40</v>
      </c>
      <c r="D10" s="16" t="s">
        <v>27</v>
      </c>
      <c r="E10" s="17" t="s">
        <v>0</v>
      </c>
      <c r="F10" s="16" t="s">
        <v>25</v>
      </c>
      <c r="G10" s="16" t="s">
        <v>26</v>
      </c>
      <c r="H10" s="18">
        <v>173</v>
      </c>
      <c r="I10" s="18">
        <v>170</v>
      </c>
      <c r="J10" s="18">
        <v>186</v>
      </c>
      <c r="K10" s="18">
        <v>125</v>
      </c>
      <c r="L10" s="18">
        <v>165</v>
      </c>
      <c r="M10" s="43">
        <v>164</v>
      </c>
      <c r="N10" s="43">
        <v>120</v>
      </c>
      <c r="O10" s="43">
        <f t="shared" si="0"/>
        <v>164</v>
      </c>
      <c r="P10" s="42">
        <f t="shared" si="1"/>
        <v>166</v>
      </c>
      <c r="Q10" s="174">
        <v>193</v>
      </c>
      <c r="R10" s="18">
        <f t="shared" si="2"/>
        <v>193</v>
      </c>
      <c r="S10" s="171">
        <f t="shared" si="3"/>
        <v>172</v>
      </c>
      <c r="T10" s="171"/>
      <c r="U10" s="172">
        <v>190</v>
      </c>
      <c r="V10" s="172">
        <f t="shared" si="4"/>
        <v>-3</v>
      </c>
      <c r="W10" s="172"/>
      <c r="Y10" s="226">
        <v>206</v>
      </c>
      <c r="Z10" s="172">
        <f t="shared" si="5"/>
        <v>206</v>
      </c>
    </row>
    <row r="11" spans="1:26" s="7" customFormat="1" x14ac:dyDescent="0.25">
      <c r="A11" s="14" t="s">
        <v>41</v>
      </c>
      <c r="B11" s="15" t="s">
        <v>23</v>
      </c>
      <c r="C11" s="15" t="s">
        <v>42</v>
      </c>
      <c r="D11" s="16" t="s">
        <v>27</v>
      </c>
      <c r="E11" s="17" t="s">
        <v>0</v>
      </c>
      <c r="F11" s="16" t="s">
        <v>25</v>
      </c>
      <c r="G11" s="16" t="s">
        <v>26</v>
      </c>
      <c r="H11" s="18">
        <v>184</v>
      </c>
      <c r="I11" s="18">
        <v>162</v>
      </c>
      <c r="J11" s="18">
        <v>182</v>
      </c>
      <c r="K11" s="18">
        <v>147</v>
      </c>
      <c r="L11" s="18">
        <v>154</v>
      </c>
      <c r="M11" s="43">
        <v>180</v>
      </c>
      <c r="N11" s="43">
        <v>123</v>
      </c>
      <c r="O11" s="43">
        <f t="shared" si="0"/>
        <v>180</v>
      </c>
      <c r="P11" s="42">
        <f t="shared" si="1"/>
        <v>165</v>
      </c>
      <c r="Q11" s="174">
        <v>192</v>
      </c>
      <c r="R11" s="18">
        <f t="shared" si="2"/>
        <v>192</v>
      </c>
      <c r="S11" s="171">
        <f t="shared" si="3"/>
        <v>172</v>
      </c>
      <c r="T11" s="171"/>
      <c r="U11" s="172">
        <v>189</v>
      </c>
      <c r="V11" s="172">
        <f t="shared" si="4"/>
        <v>-3</v>
      </c>
      <c r="W11" s="172"/>
      <c r="Y11" s="226">
        <v>208</v>
      </c>
      <c r="Z11" s="172">
        <f t="shared" si="5"/>
        <v>208</v>
      </c>
    </row>
    <row r="12" spans="1:26" s="7" customFormat="1" x14ac:dyDescent="0.25">
      <c r="A12" s="14" t="s">
        <v>43</v>
      </c>
      <c r="B12" s="15" t="s">
        <v>23</v>
      </c>
      <c r="C12" s="15" t="s">
        <v>44</v>
      </c>
      <c r="D12" s="16" t="s">
        <v>27</v>
      </c>
      <c r="E12" s="17" t="s">
        <v>0</v>
      </c>
      <c r="F12" s="16" t="s">
        <v>25</v>
      </c>
      <c r="G12" s="16" t="s">
        <v>26</v>
      </c>
      <c r="H12" s="18">
        <v>190</v>
      </c>
      <c r="I12" s="18">
        <v>175</v>
      </c>
      <c r="J12" s="18">
        <v>196</v>
      </c>
      <c r="K12" s="18">
        <v>131</v>
      </c>
      <c r="L12" s="18">
        <v>173</v>
      </c>
      <c r="M12" s="43">
        <v>155</v>
      </c>
      <c r="N12" s="43">
        <v>124</v>
      </c>
      <c r="O12" s="43">
        <f t="shared" si="0"/>
        <v>155</v>
      </c>
      <c r="P12" s="42">
        <f t="shared" si="1"/>
        <v>168</v>
      </c>
      <c r="Q12" s="174">
        <v>203</v>
      </c>
      <c r="R12" s="18">
        <f t="shared" si="2"/>
        <v>203</v>
      </c>
      <c r="S12" s="171">
        <f t="shared" si="3"/>
        <v>175</v>
      </c>
      <c r="T12" s="171"/>
      <c r="U12" s="172">
        <v>198</v>
      </c>
      <c r="V12" s="172">
        <f t="shared" si="4"/>
        <v>-5</v>
      </c>
      <c r="W12" s="172"/>
      <c r="Y12" s="226">
        <v>210</v>
      </c>
      <c r="Z12" s="172">
        <f t="shared" si="5"/>
        <v>210</v>
      </c>
    </row>
    <row r="13" spans="1:26" s="7" customFormat="1" x14ac:dyDescent="0.25">
      <c r="A13" s="14" t="s">
        <v>45</v>
      </c>
      <c r="B13" s="15" t="s">
        <v>23</v>
      </c>
      <c r="C13" s="15" t="s">
        <v>46</v>
      </c>
      <c r="D13" s="16" t="s">
        <v>27</v>
      </c>
      <c r="E13" s="17" t="s">
        <v>0</v>
      </c>
      <c r="F13" s="16" t="s">
        <v>25</v>
      </c>
      <c r="G13" s="16" t="s">
        <v>26</v>
      </c>
      <c r="H13" s="18">
        <v>171</v>
      </c>
      <c r="I13" s="18">
        <v>167</v>
      </c>
      <c r="J13" s="18">
        <v>187</v>
      </c>
      <c r="K13" s="18">
        <v>138</v>
      </c>
      <c r="L13" s="18">
        <v>168</v>
      </c>
      <c r="M13" s="43">
        <v>167</v>
      </c>
      <c r="N13" s="43">
        <v>121</v>
      </c>
      <c r="O13" s="43">
        <f t="shared" si="0"/>
        <v>167</v>
      </c>
      <c r="P13" s="42">
        <f t="shared" si="1"/>
        <v>167</v>
      </c>
      <c r="Q13" s="174">
        <v>191</v>
      </c>
      <c r="R13" s="18">
        <f t="shared" si="2"/>
        <v>191</v>
      </c>
      <c r="S13" s="171">
        <f t="shared" si="3"/>
        <v>174</v>
      </c>
      <c r="T13" s="171"/>
      <c r="U13" s="172">
        <v>187</v>
      </c>
      <c r="V13" s="172">
        <f t="shared" si="4"/>
        <v>-4</v>
      </c>
      <c r="W13" s="172"/>
      <c r="Y13" s="226">
        <v>205</v>
      </c>
      <c r="Z13" s="172">
        <f t="shared" si="5"/>
        <v>205</v>
      </c>
    </row>
    <row r="14" spans="1:26" s="7" customFormat="1" x14ac:dyDescent="0.25">
      <c r="A14" s="14" t="s">
        <v>47</v>
      </c>
      <c r="B14" s="15" t="s">
        <v>23</v>
      </c>
      <c r="C14" s="15" t="s">
        <v>48</v>
      </c>
      <c r="D14" s="16" t="s">
        <v>27</v>
      </c>
      <c r="E14" s="17" t="s">
        <v>0</v>
      </c>
      <c r="F14" s="16" t="s">
        <v>25</v>
      </c>
      <c r="G14" s="16" t="s">
        <v>26</v>
      </c>
      <c r="H14" s="18">
        <v>192</v>
      </c>
      <c r="I14" s="18">
        <v>178</v>
      </c>
      <c r="J14" s="18">
        <v>180</v>
      </c>
      <c r="K14" s="18">
        <v>146</v>
      </c>
      <c r="L14" s="18">
        <v>157</v>
      </c>
      <c r="M14" s="43">
        <v>169</v>
      </c>
      <c r="N14" s="43">
        <v>118</v>
      </c>
      <c r="O14" s="43">
        <f t="shared" si="0"/>
        <v>169</v>
      </c>
      <c r="P14" s="42">
        <f t="shared" si="1"/>
        <v>168</v>
      </c>
      <c r="Q14" s="174">
        <v>203</v>
      </c>
      <c r="R14" s="18">
        <f t="shared" si="2"/>
        <v>203</v>
      </c>
      <c r="S14" s="171">
        <f t="shared" si="3"/>
        <v>169</v>
      </c>
      <c r="T14" s="171"/>
      <c r="U14" s="172">
        <v>195</v>
      </c>
      <c r="V14" s="172">
        <f t="shared" si="4"/>
        <v>-8</v>
      </c>
      <c r="W14" s="172"/>
      <c r="Y14" s="226">
        <v>201</v>
      </c>
      <c r="Z14" s="172">
        <f t="shared" si="5"/>
        <v>201</v>
      </c>
    </row>
    <row r="15" spans="1:26" s="7" customFormat="1" x14ac:dyDescent="0.25">
      <c r="A15" s="14" t="s">
        <v>49</v>
      </c>
      <c r="B15" s="15" t="s">
        <v>23</v>
      </c>
      <c r="C15" s="15" t="s">
        <v>50</v>
      </c>
      <c r="D15" s="16" t="s">
        <v>27</v>
      </c>
      <c r="E15" s="17" t="s">
        <v>0</v>
      </c>
      <c r="F15" s="16" t="s">
        <v>25</v>
      </c>
      <c r="G15" s="16" t="s">
        <v>26</v>
      </c>
      <c r="H15" s="18">
        <v>183</v>
      </c>
      <c r="I15" s="18">
        <v>180</v>
      </c>
      <c r="J15" s="18">
        <v>187</v>
      </c>
      <c r="K15" s="18">
        <v>120</v>
      </c>
      <c r="L15" s="18">
        <v>179</v>
      </c>
      <c r="M15" s="43">
        <v>166</v>
      </c>
      <c r="N15" s="43">
        <v>120</v>
      </c>
      <c r="O15" s="43">
        <f t="shared" si="0"/>
        <v>166</v>
      </c>
      <c r="P15" s="42">
        <f t="shared" si="1"/>
        <v>175</v>
      </c>
      <c r="Q15" s="174">
        <v>193</v>
      </c>
      <c r="R15" s="18">
        <f t="shared" si="2"/>
        <v>193</v>
      </c>
      <c r="S15" s="171">
        <f t="shared" si="3"/>
        <v>177</v>
      </c>
      <c r="T15" s="171"/>
      <c r="U15" s="172">
        <v>190</v>
      </c>
      <c r="V15" s="172">
        <f t="shared" si="4"/>
        <v>-3</v>
      </c>
      <c r="W15" s="172"/>
      <c r="Y15" s="226">
        <v>207</v>
      </c>
      <c r="Z15" s="172">
        <f t="shared" si="5"/>
        <v>207</v>
      </c>
    </row>
    <row r="16" spans="1:26" s="7" customFormat="1" x14ac:dyDescent="0.25">
      <c r="A16" s="14" t="s">
        <v>51</v>
      </c>
      <c r="B16" s="15" t="s">
        <v>23</v>
      </c>
      <c r="C16" s="15" t="s">
        <v>52</v>
      </c>
      <c r="D16" s="16" t="s">
        <v>27</v>
      </c>
      <c r="E16" s="17" t="s">
        <v>0</v>
      </c>
      <c r="F16" s="16" t="s">
        <v>25</v>
      </c>
      <c r="G16" s="16" t="s">
        <v>26</v>
      </c>
      <c r="H16" s="18">
        <v>168</v>
      </c>
      <c r="I16" s="18">
        <v>173</v>
      </c>
      <c r="J16" s="18">
        <v>182</v>
      </c>
      <c r="K16" s="18">
        <v>132</v>
      </c>
      <c r="L16" s="18">
        <v>130</v>
      </c>
      <c r="M16" s="43">
        <v>188</v>
      </c>
      <c r="N16" s="43">
        <v>120</v>
      </c>
      <c r="O16" s="43">
        <f t="shared" si="0"/>
        <v>188</v>
      </c>
      <c r="P16" s="42">
        <f t="shared" si="1"/>
        <v>162</v>
      </c>
      <c r="Q16" s="174">
        <v>195</v>
      </c>
      <c r="R16" s="18">
        <f t="shared" si="2"/>
        <v>195</v>
      </c>
      <c r="S16" s="171">
        <f t="shared" si="3"/>
        <v>167</v>
      </c>
      <c r="T16" s="171"/>
      <c r="U16" s="172">
        <v>192</v>
      </c>
      <c r="V16" s="172">
        <f t="shared" si="4"/>
        <v>-3</v>
      </c>
      <c r="W16" s="172"/>
      <c r="Y16" s="226">
        <v>207</v>
      </c>
      <c r="Z16" s="172">
        <f t="shared" si="5"/>
        <v>207</v>
      </c>
    </row>
    <row r="17" spans="1:26" s="7" customFormat="1" x14ac:dyDescent="0.25">
      <c r="A17" s="14" t="s">
        <v>53</v>
      </c>
      <c r="B17" s="15" t="s">
        <v>23</v>
      </c>
      <c r="C17" s="15" t="s">
        <v>54</v>
      </c>
      <c r="D17" s="16" t="s">
        <v>27</v>
      </c>
      <c r="E17" s="17" t="s">
        <v>0</v>
      </c>
      <c r="F17" s="16" t="s">
        <v>25</v>
      </c>
      <c r="G17" s="16" t="s">
        <v>26</v>
      </c>
      <c r="H17" s="18">
        <v>201</v>
      </c>
      <c r="I17" s="18">
        <v>182</v>
      </c>
      <c r="J17" s="18">
        <v>180</v>
      </c>
      <c r="K17" s="18">
        <v>122</v>
      </c>
      <c r="L17" s="18">
        <v>130</v>
      </c>
      <c r="M17" s="43">
        <v>181</v>
      </c>
      <c r="N17" s="43">
        <v>122</v>
      </c>
      <c r="O17" s="43">
        <f t="shared" si="0"/>
        <v>181</v>
      </c>
      <c r="P17" s="42">
        <f t="shared" si="1"/>
        <v>164</v>
      </c>
      <c r="Q17" s="174">
        <v>195</v>
      </c>
      <c r="R17" s="18">
        <f t="shared" si="2"/>
        <v>195</v>
      </c>
      <c r="S17" s="171">
        <f t="shared" si="3"/>
        <v>164</v>
      </c>
      <c r="T17" s="171"/>
      <c r="U17" s="172">
        <v>192</v>
      </c>
      <c r="V17" s="172">
        <f t="shared" si="4"/>
        <v>-3</v>
      </c>
      <c r="W17" s="172"/>
      <c r="Y17" s="226">
        <v>202</v>
      </c>
      <c r="Z17" s="172">
        <f t="shared" si="5"/>
        <v>202</v>
      </c>
    </row>
    <row r="18" spans="1:26" s="7" customFormat="1" x14ac:dyDescent="0.25">
      <c r="A18" s="14" t="s">
        <v>55</v>
      </c>
      <c r="B18" s="15" t="s">
        <v>23</v>
      </c>
      <c r="C18" s="15" t="s">
        <v>56</v>
      </c>
      <c r="D18" s="16" t="s">
        <v>27</v>
      </c>
      <c r="E18" s="17" t="s">
        <v>0</v>
      </c>
      <c r="F18" s="16" t="s">
        <v>25</v>
      </c>
      <c r="G18" s="16" t="s">
        <v>26</v>
      </c>
      <c r="H18" s="18">
        <v>184</v>
      </c>
      <c r="I18" s="18">
        <v>155</v>
      </c>
      <c r="J18" s="18">
        <v>175</v>
      </c>
      <c r="K18" s="18">
        <v>116</v>
      </c>
      <c r="L18" s="18">
        <v>155</v>
      </c>
      <c r="M18" s="43">
        <v>170</v>
      </c>
      <c r="N18" s="43">
        <v>113</v>
      </c>
      <c r="O18" s="43">
        <f t="shared" si="0"/>
        <v>170</v>
      </c>
      <c r="P18" s="42">
        <f t="shared" si="1"/>
        <v>160</v>
      </c>
      <c r="Q18" s="174">
        <v>193</v>
      </c>
      <c r="R18" s="18">
        <f t="shared" si="2"/>
        <v>193</v>
      </c>
      <c r="S18" s="171">
        <f t="shared" si="3"/>
        <v>167</v>
      </c>
      <c r="T18" s="171"/>
      <c r="U18" s="172">
        <v>189</v>
      </c>
      <c r="V18" s="172">
        <f t="shared" si="4"/>
        <v>-4</v>
      </c>
      <c r="W18" s="172"/>
      <c r="Y18" s="226">
        <v>196</v>
      </c>
      <c r="Z18" s="172">
        <f t="shared" si="5"/>
        <v>196</v>
      </c>
    </row>
    <row r="19" spans="1:26" s="7" customFormat="1" x14ac:dyDescent="0.25">
      <c r="A19" s="14" t="s">
        <v>57</v>
      </c>
      <c r="B19" s="15" t="s">
        <v>23</v>
      </c>
      <c r="C19" s="15" t="s">
        <v>58</v>
      </c>
      <c r="D19" s="16" t="s">
        <v>27</v>
      </c>
      <c r="E19" s="17" t="s">
        <v>0</v>
      </c>
      <c r="F19" s="16" t="s">
        <v>25</v>
      </c>
      <c r="G19" s="16" t="s">
        <v>26</v>
      </c>
      <c r="H19" s="18">
        <v>193</v>
      </c>
      <c r="I19" s="18">
        <v>174</v>
      </c>
      <c r="J19" s="18">
        <v>185</v>
      </c>
      <c r="K19" s="18">
        <v>158</v>
      </c>
      <c r="L19" s="18">
        <v>168</v>
      </c>
      <c r="M19" s="43">
        <v>182</v>
      </c>
      <c r="N19" s="43">
        <v>126</v>
      </c>
      <c r="O19" s="43">
        <f t="shared" si="0"/>
        <v>182</v>
      </c>
      <c r="P19" s="42">
        <f t="shared" si="1"/>
        <v>175</v>
      </c>
      <c r="Q19" s="174">
        <v>189</v>
      </c>
      <c r="R19" s="18">
        <f t="shared" si="2"/>
        <v>189</v>
      </c>
      <c r="S19" s="171">
        <f t="shared" si="3"/>
        <v>178</v>
      </c>
      <c r="T19" s="171"/>
      <c r="U19" s="172">
        <v>186</v>
      </c>
      <c r="V19" s="172">
        <f t="shared" si="4"/>
        <v>-3</v>
      </c>
      <c r="W19" s="172"/>
      <c r="Y19" s="226">
        <v>215</v>
      </c>
      <c r="Z19" s="172">
        <f t="shared" si="5"/>
        <v>215</v>
      </c>
    </row>
    <row r="20" spans="1:26" s="7" customFormat="1" x14ac:dyDescent="0.25">
      <c r="A20" s="14" t="s">
        <v>59</v>
      </c>
      <c r="B20" s="15" t="s">
        <v>23</v>
      </c>
      <c r="C20" s="15" t="s">
        <v>60</v>
      </c>
      <c r="D20" s="16" t="s">
        <v>27</v>
      </c>
      <c r="E20" s="17" t="s">
        <v>0</v>
      </c>
      <c r="F20" s="16" t="s">
        <v>25</v>
      </c>
      <c r="G20" s="16" t="s">
        <v>26</v>
      </c>
      <c r="H20" s="18">
        <v>171</v>
      </c>
      <c r="I20" s="18">
        <v>173</v>
      </c>
      <c r="J20" s="18">
        <v>169</v>
      </c>
      <c r="K20" s="18">
        <v>123</v>
      </c>
      <c r="L20" s="18">
        <v>161</v>
      </c>
      <c r="M20" s="43">
        <v>166</v>
      </c>
      <c r="N20" s="43">
        <v>118</v>
      </c>
      <c r="O20" s="43">
        <f t="shared" si="0"/>
        <v>166</v>
      </c>
      <c r="P20" s="42">
        <f t="shared" si="1"/>
        <v>165</v>
      </c>
      <c r="Q20" s="174">
        <v>197</v>
      </c>
      <c r="R20" s="18">
        <f t="shared" si="2"/>
        <v>197</v>
      </c>
      <c r="S20" s="171">
        <f t="shared" si="3"/>
        <v>165</v>
      </c>
      <c r="T20" s="171"/>
      <c r="U20" s="172">
        <v>193</v>
      </c>
      <c r="V20" s="172">
        <f t="shared" si="4"/>
        <v>-4</v>
      </c>
      <c r="W20" s="172"/>
      <c r="Y20" s="226">
        <v>194</v>
      </c>
      <c r="Z20" s="172">
        <f t="shared" si="5"/>
        <v>194</v>
      </c>
    </row>
    <row r="21" spans="1:26" s="7" customFormat="1" x14ac:dyDescent="0.25">
      <c r="A21" s="14" t="s">
        <v>61</v>
      </c>
      <c r="B21" s="15" t="s">
        <v>23</v>
      </c>
      <c r="C21" s="15" t="s">
        <v>62</v>
      </c>
      <c r="D21" s="16" t="s">
        <v>27</v>
      </c>
      <c r="E21" s="17" t="s">
        <v>0</v>
      </c>
      <c r="F21" s="16" t="s">
        <v>25</v>
      </c>
      <c r="G21" s="16" t="s">
        <v>26</v>
      </c>
      <c r="H21" s="18">
        <v>203</v>
      </c>
      <c r="I21" s="18">
        <v>187</v>
      </c>
      <c r="J21" s="18">
        <v>177</v>
      </c>
      <c r="K21" s="18">
        <v>154</v>
      </c>
      <c r="L21" s="18">
        <v>179</v>
      </c>
      <c r="M21" s="43">
        <v>174</v>
      </c>
      <c r="N21" s="43">
        <v>121</v>
      </c>
      <c r="O21" s="43">
        <f t="shared" si="0"/>
        <v>174</v>
      </c>
      <c r="P21" s="42">
        <f t="shared" si="1"/>
        <v>177</v>
      </c>
      <c r="Q21" s="174">
        <v>209</v>
      </c>
      <c r="R21" s="18">
        <f t="shared" si="2"/>
        <v>209</v>
      </c>
      <c r="S21" s="171">
        <f t="shared" si="3"/>
        <v>177</v>
      </c>
      <c r="T21" s="171"/>
      <c r="U21" s="172">
        <v>205</v>
      </c>
      <c r="V21" s="172">
        <f t="shared" si="4"/>
        <v>-4</v>
      </c>
      <c r="W21" s="172"/>
      <c r="Y21" s="226">
        <v>220</v>
      </c>
      <c r="Z21" s="172">
        <f t="shared" si="5"/>
        <v>220</v>
      </c>
    </row>
    <row r="22" spans="1:26" s="7" customFormat="1" x14ac:dyDescent="0.25">
      <c r="A22" s="14" t="s">
        <v>63</v>
      </c>
      <c r="B22" s="15" t="s">
        <v>23</v>
      </c>
      <c r="C22" s="15" t="s">
        <v>64</v>
      </c>
      <c r="D22" s="16" t="s">
        <v>27</v>
      </c>
      <c r="E22" s="17" t="s">
        <v>0</v>
      </c>
      <c r="F22" s="16" t="s">
        <v>25</v>
      </c>
      <c r="G22" s="16" t="s">
        <v>26</v>
      </c>
      <c r="H22" s="18">
        <v>166</v>
      </c>
      <c r="I22" s="18">
        <v>182</v>
      </c>
      <c r="J22" s="18">
        <v>189</v>
      </c>
      <c r="K22" s="18">
        <v>118</v>
      </c>
      <c r="L22" s="18">
        <v>166</v>
      </c>
      <c r="M22" s="43">
        <v>147</v>
      </c>
      <c r="N22" s="43">
        <v>118</v>
      </c>
      <c r="O22" s="43">
        <f t="shared" si="0"/>
        <v>147</v>
      </c>
      <c r="P22" s="42">
        <f t="shared" si="1"/>
        <v>165</v>
      </c>
      <c r="Q22" s="174">
        <v>203</v>
      </c>
      <c r="R22" s="18">
        <f t="shared" si="2"/>
        <v>203</v>
      </c>
      <c r="S22" s="171">
        <f t="shared" si="3"/>
        <v>167</v>
      </c>
      <c r="T22" s="171"/>
      <c r="U22" s="172">
        <v>193</v>
      </c>
      <c r="V22" s="172">
        <f t="shared" si="4"/>
        <v>-10</v>
      </c>
      <c r="W22" s="172"/>
      <c r="Y22" s="226">
        <v>206</v>
      </c>
      <c r="Z22" s="172">
        <f t="shared" si="5"/>
        <v>206</v>
      </c>
    </row>
    <row r="23" spans="1:26" s="7" customFormat="1" x14ac:dyDescent="0.25">
      <c r="A23" s="14" t="s">
        <v>65</v>
      </c>
      <c r="B23" s="15" t="s">
        <v>23</v>
      </c>
      <c r="C23" s="15" t="s">
        <v>66</v>
      </c>
      <c r="D23" s="16" t="s">
        <v>27</v>
      </c>
      <c r="E23" s="17" t="s">
        <v>0</v>
      </c>
      <c r="F23" s="16" t="s">
        <v>25</v>
      </c>
      <c r="G23" s="16" t="s">
        <v>26</v>
      </c>
      <c r="H23" s="18">
        <v>137</v>
      </c>
      <c r="I23" s="18">
        <v>92</v>
      </c>
      <c r="J23" s="18">
        <v>106</v>
      </c>
      <c r="K23" s="18">
        <v>92</v>
      </c>
      <c r="L23" s="18">
        <v>122</v>
      </c>
      <c r="M23" s="43">
        <v>160</v>
      </c>
      <c r="N23" s="43">
        <v>92</v>
      </c>
      <c r="O23" s="43">
        <f t="shared" si="0"/>
        <v>160</v>
      </c>
      <c r="P23" s="42">
        <f t="shared" si="1"/>
        <v>107</v>
      </c>
      <c r="Q23" s="174">
        <v>152</v>
      </c>
      <c r="R23" s="18">
        <f t="shared" si="2"/>
        <v>152</v>
      </c>
      <c r="S23" s="171">
        <f t="shared" si="3"/>
        <v>127</v>
      </c>
      <c r="T23" s="171"/>
      <c r="U23" s="172">
        <v>147</v>
      </c>
      <c r="V23" s="172">
        <f t="shared" si="4"/>
        <v>-5</v>
      </c>
      <c r="W23" s="172"/>
      <c r="Y23" s="226">
        <v>164</v>
      </c>
      <c r="Z23" s="172">
        <f t="shared" si="5"/>
        <v>164</v>
      </c>
    </row>
    <row r="24" spans="1:26" s="7" customFormat="1" x14ac:dyDescent="0.25">
      <c r="A24" s="14" t="s">
        <v>67</v>
      </c>
      <c r="B24" s="15" t="s">
        <v>23</v>
      </c>
      <c r="C24" s="15" t="s">
        <v>68</v>
      </c>
      <c r="D24" s="16" t="s">
        <v>27</v>
      </c>
      <c r="E24" s="17" t="s">
        <v>0</v>
      </c>
      <c r="F24" s="16" t="s">
        <v>25</v>
      </c>
      <c r="G24" s="16" t="s">
        <v>26</v>
      </c>
      <c r="H24" s="18">
        <v>185</v>
      </c>
      <c r="I24" s="18">
        <v>178</v>
      </c>
      <c r="J24" s="18">
        <v>185</v>
      </c>
      <c r="K24" s="18">
        <v>169</v>
      </c>
      <c r="L24" s="18">
        <v>165</v>
      </c>
      <c r="M24" s="43">
        <v>162</v>
      </c>
      <c r="N24" s="43">
        <v>117</v>
      </c>
      <c r="O24" s="43">
        <f t="shared" si="0"/>
        <v>162</v>
      </c>
      <c r="P24" s="42">
        <f t="shared" si="1"/>
        <v>171</v>
      </c>
      <c r="Q24" s="174">
        <v>203</v>
      </c>
      <c r="R24" s="18">
        <f t="shared" si="2"/>
        <v>203</v>
      </c>
      <c r="S24" s="171">
        <f t="shared" si="3"/>
        <v>173</v>
      </c>
      <c r="T24" s="171"/>
      <c r="U24" s="172">
        <v>192</v>
      </c>
      <c r="V24" s="172">
        <f t="shared" si="4"/>
        <v>-11</v>
      </c>
      <c r="W24" s="172"/>
      <c r="Y24" s="226">
        <v>202</v>
      </c>
      <c r="Z24" s="172">
        <f t="shared" si="5"/>
        <v>202</v>
      </c>
    </row>
    <row r="25" spans="1:26" s="7" customFormat="1" x14ac:dyDescent="0.25">
      <c r="A25" s="14" t="s">
        <v>69</v>
      </c>
      <c r="B25" s="15" t="s">
        <v>23</v>
      </c>
      <c r="C25" s="15" t="s">
        <v>70</v>
      </c>
      <c r="D25" s="16" t="s">
        <v>27</v>
      </c>
      <c r="E25" s="17" t="s">
        <v>0</v>
      </c>
      <c r="F25" s="16" t="s">
        <v>25</v>
      </c>
      <c r="G25" s="16" t="s">
        <v>26</v>
      </c>
      <c r="H25" s="18">
        <v>170</v>
      </c>
      <c r="I25" s="18">
        <v>176</v>
      </c>
      <c r="J25" s="18">
        <v>187</v>
      </c>
      <c r="K25" s="18">
        <v>147</v>
      </c>
      <c r="L25" s="18">
        <v>175</v>
      </c>
      <c r="M25" s="43">
        <v>167</v>
      </c>
      <c r="N25" s="43">
        <v>117</v>
      </c>
      <c r="O25" s="43">
        <f t="shared" si="0"/>
        <v>167</v>
      </c>
      <c r="P25" s="42">
        <f t="shared" si="1"/>
        <v>173</v>
      </c>
      <c r="Q25" s="174">
        <v>193</v>
      </c>
      <c r="R25" s="18">
        <f t="shared" si="2"/>
        <v>193</v>
      </c>
      <c r="S25" s="171">
        <f t="shared" si="3"/>
        <v>176</v>
      </c>
      <c r="T25" s="171"/>
      <c r="U25" s="172">
        <v>185</v>
      </c>
      <c r="V25" s="172">
        <f t="shared" si="4"/>
        <v>-8</v>
      </c>
      <c r="W25" s="172"/>
      <c r="Y25" s="226">
        <v>209</v>
      </c>
      <c r="Z25" s="172">
        <f t="shared" si="5"/>
        <v>209</v>
      </c>
    </row>
    <row r="26" spans="1:26" s="7" customFormat="1" x14ac:dyDescent="0.25">
      <c r="A26" s="14" t="s">
        <v>71</v>
      </c>
      <c r="B26" s="15" t="s">
        <v>23</v>
      </c>
      <c r="C26" s="15" t="s">
        <v>72</v>
      </c>
      <c r="D26" s="16" t="s">
        <v>27</v>
      </c>
      <c r="E26" s="17" t="s">
        <v>0</v>
      </c>
      <c r="F26" s="16" t="s">
        <v>25</v>
      </c>
      <c r="G26" s="16" t="s">
        <v>26</v>
      </c>
      <c r="H26" s="18">
        <v>191</v>
      </c>
      <c r="I26" s="18">
        <v>171</v>
      </c>
      <c r="J26" s="18">
        <v>180</v>
      </c>
      <c r="K26" s="18">
        <v>138</v>
      </c>
      <c r="L26" s="18">
        <v>181</v>
      </c>
      <c r="M26" s="43">
        <v>187</v>
      </c>
      <c r="N26" s="43">
        <v>121</v>
      </c>
      <c r="O26" s="43">
        <f t="shared" si="0"/>
        <v>187</v>
      </c>
      <c r="P26" s="42">
        <f t="shared" si="1"/>
        <v>177</v>
      </c>
      <c r="Q26" s="174">
        <v>187</v>
      </c>
      <c r="R26" s="18">
        <f t="shared" si="2"/>
        <v>187</v>
      </c>
      <c r="S26" s="171">
        <f t="shared" si="3"/>
        <v>183</v>
      </c>
      <c r="T26" s="171"/>
      <c r="U26" s="172">
        <v>183</v>
      </c>
      <c r="V26" s="172">
        <f t="shared" si="4"/>
        <v>-4</v>
      </c>
      <c r="W26" s="172"/>
      <c r="Y26" s="226">
        <v>214</v>
      </c>
      <c r="Z26" s="172">
        <f t="shared" si="5"/>
        <v>214</v>
      </c>
    </row>
    <row r="27" spans="1:26" s="7" customFormat="1" x14ac:dyDescent="0.25">
      <c r="A27" s="14" t="s">
        <v>73</v>
      </c>
      <c r="B27" s="15" t="s">
        <v>23</v>
      </c>
      <c r="C27" s="15" t="s">
        <v>74</v>
      </c>
      <c r="D27" s="16" t="s">
        <v>27</v>
      </c>
      <c r="E27" s="17" t="s">
        <v>0</v>
      </c>
      <c r="F27" s="16" t="s">
        <v>25</v>
      </c>
      <c r="G27" s="16" t="s">
        <v>26</v>
      </c>
      <c r="H27" s="18">
        <v>200</v>
      </c>
      <c r="I27" s="18">
        <v>186</v>
      </c>
      <c r="J27" s="18">
        <v>182</v>
      </c>
      <c r="K27" s="18">
        <v>128</v>
      </c>
      <c r="L27" s="18">
        <v>155</v>
      </c>
      <c r="M27" s="43">
        <v>180</v>
      </c>
      <c r="N27" s="43">
        <v>118</v>
      </c>
      <c r="O27" s="43">
        <f t="shared" si="0"/>
        <v>180</v>
      </c>
      <c r="P27" s="42">
        <f t="shared" si="1"/>
        <v>172</v>
      </c>
      <c r="Q27" s="174">
        <v>199</v>
      </c>
      <c r="R27" s="18">
        <f t="shared" si="2"/>
        <v>199</v>
      </c>
      <c r="S27" s="171">
        <f t="shared" si="3"/>
        <v>172</v>
      </c>
      <c r="T27" s="171"/>
      <c r="U27" s="172">
        <v>195</v>
      </c>
      <c r="V27" s="172">
        <f t="shared" si="4"/>
        <v>-4</v>
      </c>
      <c r="W27" s="172"/>
      <c r="Y27" s="226">
        <v>213</v>
      </c>
      <c r="Z27" s="172">
        <f t="shared" si="5"/>
        <v>213</v>
      </c>
    </row>
    <row r="28" spans="1:26" s="7" customFormat="1" x14ac:dyDescent="0.25">
      <c r="A28" s="14" t="s">
        <v>75</v>
      </c>
      <c r="B28" s="15" t="s">
        <v>23</v>
      </c>
      <c r="C28" s="15" t="s">
        <v>76</v>
      </c>
      <c r="D28" s="16" t="s">
        <v>27</v>
      </c>
      <c r="E28" s="17" t="s">
        <v>0</v>
      </c>
      <c r="F28" s="16" t="s">
        <v>25</v>
      </c>
      <c r="G28" s="16" t="s">
        <v>26</v>
      </c>
      <c r="H28" s="18">
        <v>184</v>
      </c>
      <c r="I28" s="18">
        <v>142</v>
      </c>
      <c r="J28" s="18">
        <v>172</v>
      </c>
      <c r="K28" s="18">
        <v>128</v>
      </c>
      <c r="L28" s="18">
        <v>145</v>
      </c>
      <c r="M28" s="43">
        <v>195</v>
      </c>
      <c r="N28" s="43">
        <v>117</v>
      </c>
      <c r="O28" s="43">
        <f t="shared" si="0"/>
        <v>195</v>
      </c>
      <c r="P28" s="42">
        <f t="shared" si="1"/>
        <v>153</v>
      </c>
      <c r="Q28" s="174">
        <v>182</v>
      </c>
      <c r="R28" s="18">
        <f t="shared" si="2"/>
        <v>182</v>
      </c>
      <c r="S28" s="171">
        <f t="shared" si="3"/>
        <v>166</v>
      </c>
      <c r="T28" s="171"/>
      <c r="U28" s="172">
        <v>178</v>
      </c>
      <c r="V28" s="172">
        <f t="shared" si="4"/>
        <v>-4</v>
      </c>
      <c r="W28" s="172"/>
      <c r="Y28" s="226">
        <v>204</v>
      </c>
      <c r="Z28" s="172">
        <f t="shared" si="5"/>
        <v>204</v>
      </c>
    </row>
    <row r="29" spans="1:26" s="7" customFormat="1" x14ac:dyDescent="0.25">
      <c r="A29" s="14" t="s">
        <v>77</v>
      </c>
      <c r="B29" s="15" t="s">
        <v>23</v>
      </c>
      <c r="C29" s="15" t="s">
        <v>78</v>
      </c>
      <c r="D29" s="16" t="s">
        <v>27</v>
      </c>
      <c r="E29" s="17" t="s">
        <v>0</v>
      </c>
      <c r="F29" s="16" t="s">
        <v>25</v>
      </c>
      <c r="G29" s="16" t="s">
        <v>26</v>
      </c>
      <c r="H29" s="18">
        <v>143</v>
      </c>
      <c r="I29" s="18">
        <v>98</v>
      </c>
      <c r="J29" s="18">
        <v>98</v>
      </c>
      <c r="K29" s="18">
        <v>98</v>
      </c>
      <c r="L29" s="18">
        <v>146</v>
      </c>
      <c r="M29" s="43">
        <v>184</v>
      </c>
      <c r="N29" s="43">
        <v>98</v>
      </c>
      <c r="O29" s="43">
        <f t="shared" si="0"/>
        <v>184</v>
      </c>
      <c r="P29" s="42">
        <f t="shared" si="1"/>
        <v>114</v>
      </c>
      <c r="Q29" s="174">
        <v>140</v>
      </c>
      <c r="R29" s="18">
        <f t="shared" si="2"/>
        <v>140</v>
      </c>
      <c r="S29" s="171">
        <f t="shared" si="3"/>
        <v>128</v>
      </c>
      <c r="T29" s="171"/>
      <c r="U29" s="172">
        <v>137</v>
      </c>
      <c r="V29" s="172">
        <f t="shared" si="4"/>
        <v>-3</v>
      </c>
      <c r="W29" s="172"/>
      <c r="Y29" s="226">
        <v>189</v>
      </c>
      <c r="Z29" s="172">
        <f t="shared" si="5"/>
        <v>189</v>
      </c>
    </row>
    <row r="30" spans="1:26" s="7" customFormat="1" x14ac:dyDescent="0.25">
      <c r="A30" s="14" t="s">
        <v>79</v>
      </c>
      <c r="B30" s="15" t="s">
        <v>23</v>
      </c>
      <c r="C30" s="15" t="s">
        <v>80</v>
      </c>
      <c r="D30" s="16" t="s">
        <v>27</v>
      </c>
      <c r="E30" s="17" t="s">
        <v>0</v>
      </c>
      <c r="F30" s="16" t="s">
        <v>25</v>
      </c>
      <c r="G30" s="16" t="s">
        <v>26</v>
      </c>
      <c r="H30" s="18">
        <v>143</v>
      </c>
      <c r="I30" s="18">
        <v>96</v>
      </c>
      <c r="J30" s="18">
        <v>125</v>
      </c>
      <c r="K30" s="18">
        <v>96</v>
      </c>
      <c r="L30" s="18">
        <v>126</v>
      </c>
      <c r="M30" s="43">
        <v>163</v>
      </c>
      <c r="N30" s="43">
        <v>96</v>
      </c>
      <c r="O30" s="43">
        <f t="shared" si="0"/>
        <v>163</v>
      </c>
      <c r="P30" s="42">
        <f t="shared" si="1"/>
        <v>116</v>
      </c>
      <c r="Q30" s="174">
        <v>162</v>
      </c>
      <c r="R30" s="18">
        <f t="shared" si="2"/>
        <v>162</v>
      </c>
      <c r="S30" s="171">
        <f t="shared" si="3"/>
        <v>138</v>
      </c>
      <c r="T30" s="171"/>
      <c r="U30" s="172">
        <v>155</v>
      </c>
      <c r="V30" s="172">
        <f t="shared" si="4"/>
        <v>-7</v>
      </c>
      <c r="W30" s="172"/>
      <c r="Y30" s="226">
        <v>181</v>
      </c>
      <c r="Z30" s="172">
        <f t="shared" si="5"/>
        <v>181</v>
      </c>
    </row>
    <row r="31" spans="1:26" s="7" customFormat="1" x14ac:dyDescent="0.25">
      <c r="A31" s="14" t="s">
        <v>81</v>
      </c>
      <c r="B31" s="15" t="s">
        <v>23</v>
      </c>
      <c r="C31" s="15" t="s">
        <v>82</v>
      </c>
      <c r="D31" s="16" t="s">
        <v>27</v>
      </c>
      <c r="E31" s="17" t="s">
        <v>0</v>
      </c>
      <c r="F31" s="16" t="s">
        <v>25</v>
      </c>
      <c r="G31" s="16" t="s">
        <v>26</v>
      </c>
      <c r="H31" s="18">
        <v>173</v>
      </c>
      <c r="I31" s="18">
        <v>175</v>
      </c>
      <c r="J31" s="18">
        <v>186</v>
      </c>
      <c r="K31" s="18">
        <v>121</v>
      </c>
      <c r="L31" s="18">
        <v>178</v>
      </c>
      <c r="M31" s="43">
        <v>162</v>
      </c>
      <c r="N31" s="43">
        <v>120</v>
      </c>
      <c r="O31" s="43">
        <f t="shared" si="0"/>
        <v>162</v>
      </c>
      <c r="P31" s="42">
        <f t="shared" si="1"/>
        <v>172</v>
      </c>
      <c r="Q31" s="174">
        <v>195</v>
      </c>
      <c r="R31" s="18">
        <f t="shared" si="2"/>
        <v>195</v>
      </c>
      <c r="S31" s="171">
        <f t="shared" si="3"/>
        <v>175</v>
      </c>
      <c r="T31" s="171"/>
      <c r="U31" s="172">
        <v>189</v>
      </c>
      <c r="V31" s="172">
        <f t="shared" si="4"/>
        <v>-6</v>
      </c>
      <c r="W31" s="172"/>
      <c r="Y31" s="226">
        <v>202</v>
      </c>
      <c r="Z31" s="172">
        <f t="shared" si="5"/>
        <v>202</v>
      </c>
    </row>
    <row r="32" spans="1:26" s="7" customFormat="1" x14ac:dyDescent="0.25">
      <c r="A32" s="14" t="s">
        <v>83</v>
      </c>
      <c r="B32" s="15" t="s">
        <v>23</v>
      </c>
      <c r="C32" s="15" t="s">
        <v>84</v>
      </c>
      <c r="D32" s="16" t="s">
        <v>27</v>
      </c>
      <c r="E32" s="17" t="s">
        <v>0</v>
      </c>
      <c r="F32" s="16" t="s">
        <v>25</v>
      </c>
      <c r="G32" s="16" t="s">
        <v>26</v>
      </c>
      <c r="H32" s="18">
        <v>167</v>
      </c>
      <c r="I32" s="18">
        <v>120</v>
      </c>
      <c r="J32" s="18">
        <v>146</v>
      </c>
      <c r="K32" s="18">
        <v>143</v>
      </c>
      <c r="L32" s="18">
        <v>163</v>
      </c>
      <c r="M32" s="43">
        <v>199</v>
      </c>
      <c r="N32" s="43">
        <v>120</v>
      </c>
      <c r="O32" s="43">
        <f t="shared" si="0"/>
        <v>199</v>
      </c>
      <c r="P32" s="42">
        <f t="shared" si="1"/>
        <v>151</v>
      </c>
      <c r="Q32" s="174">
        <v>176</v>
      </c>
      <c r="R32" s="18">
        <f t="shared" si="2"/>
        <v>176</v>
      </c>
      <c r="S32" s="171">
        <f t="shared" si="3"/>
        <v>162</v>
      </c>
      <c r="T32" s="171"/>
      <c r="U32" s="172">
        <v>173</v>
      </c>
      <c r="V32" s="172">
        <f t="shared" si="4"/>
        <v>-3</v>
      </c>
      <c r="W32" s="172"/>
      <c r="Y32" s="226">
        <v>210</v>
      </c>
      <c r="Z32" s="172">
        <f t="shared" si="5"/>
        <v>210</v>
      </c>
    </row>
    <row r="33" spans="1:26" s="7" customFormat="1" x14ac:dyDescent="0.25">
      <c r="A33" s="14" t="s">
        <v>85</v>
      </c>
      <c r="B33" s="15" t="s">
        <v>23</v>
      </c>
      <c r="C33" s="15" t="s">
        <v>86</v>
      </c>
      <c r="D33" s="16" t="s">
        <v>27</v>
      </c>
      <c r="E33" s="17" t="s">
        <v>0</v>
      </c>
      <c r="F33" s="16" t="s">
        <v>25</v>
      </c>
      <c r="G33" s="16" t="s">
        <v>26</v>
      </c>
      <c r="H33" s="18">
        <v>186</v>
      </c>
      <c r="I33" s="18">
        <v>181</v>
      </c>
      <c r="J33" s="18">
        <v>169</v>
      </c>
      <c r="K33" s="18">
        <v>157</v>
      </c>
      <c r="L33" s="18">
        <v>155</v>
      </c>
      <c r="M33" s="43">
        <v>151</v>
      </c>
      <c r="N33" s="43">
        <v>111</v>
      </c>
      <c r="O33" s="43">
        <f t="shared" si="0"/>
        <v>151</v>
      </c>
      <c r="P33" s="42">
        <f t="shared" si="1"/>
        <v>160</v>
      </c>
      <c r="Q33" s="174">
        <v>194</v>
      </c>
      <c r="R33" s="18">
        <f t="shared" si="2"/>
        <v>194</v>
      </c>
      <c r="S33" s="171">
        <f t="shared" si="3"/>
        <v>160</v>
      </c>
      <c r="T33" s="171"/>
      <c r="U33" s="172">
        <v>191</v>
      </c>
      <c r="V33" s="172">
        <f t="shared" si="4"/>
        <v>-3</v>
      </c>
      <c r="W33" s="172"/>
      <c r="Y33" s="226">
        <v>187</v>
      </c>
      <c r="Z33" s="172">
        <f t="shared" si="5"/>
        <v>187</v>
      </c>
    </row>
    <row r="34" spans="1:26" s="7" customFormat="1" x14ac:dyDescent="0.25">
      <c r="A34" s="14" t="s">
        <v>87</v>
      </c>
      <c r="B34" s="15" t="s">
        <v>23</v>
      </c>
      <c r="C34" s="15" t="s">
        <v>88</v>
      </c>
      <c r="D34" s="16" t="s">
        <v>27</v>
      </c>
      <c r="E34" s="17" t="s">
        <v>0</v>
      </c>
      <c r="F34" s="16" t="s">
        <v>25</v>
      </c>
      <c r="G34" s="16" t="s">
        <v>26</v>
      </c>
      <c r="H34" s="18">
        <v>182</v>
      </c>
      <c r="I34" s="18">
        <v>169</v>
      </c>
      <c r="J34" s="18">
        <v>184</v>
      </c>
      <c r="K34" s="18">
        <v>128</v>
      </c>
      <c r="L34" s="18">
        <v>185</v>
      </c>
      <c r="M34" s="43">
        <v>153</v>
      </c>
      <c r="N34" s="43">
        <v>123</v>
      </c>
      <c r="O34" s="43">
        <f t="shared" si="0"/>
        <v>153</v>
      </c>
      <c r="P34" s="42">
        <f t="shared" si="1"/>
        <v>169</v>
      </c>
      <c r="Q34" s="174">
        <v>194</v>
      </c>
      <c r="R34" s="18">
        <f t="shared" si="2"/>
        <v>194</v>
      </c>
      <c r="S34" s="171">
        <f t="shared" si="3"/>
        <v>174</v>
      </c>
      <c r="T34" s="171"/>
      <c r="U34" s="172">
        <v>180</v>
      </c>
      <c r="V34" s="172">
        <f t="shared" si="4"/>
        <v>-14</v>
      </c>
      <c r="W34" s="172"/>
      <c r="Y34" s="226">
        <v>210</v>
      </c>
      <c r="Z34" s="172">
        <f t="shared" si="5"/>
        <v>210</v>
      </c>
    </row>
    <row r="35" spans="1:26" s="7" customFormat="1" x14ac:dyDescent="0.25">
      <c r="A35" s="19" t="s">
        <v>89</v>
      </c>
      <c r="B35" s="20" t="s">
        <v>23</v>
      </c>
      <c r="C35" s="20" t="s">
        <v>90</v>
      </c>
      <c r="D35" s="19" t="s">
        <v>27</v>
      </c>
      <c r="E35" s="20" t="s">
        <v>0</v>
      </c>
      <c r="F35" s="19" t="s">
        <v>25</v>
      </c>
      <c r="G35" s="19" t="s">
        <v>26</v>
      </c>
      <c r="H35" s="18">
        <v>191</v>
      </c>
      <c r="I35" s="18">
        <v>183</v>
      </c>
      <c r="J35" s="18">
        <v>169</v>
      </c>
      <c r="K35" s="18">
        <v>165</v>
      </c>
      <c r="L35" s="18">
        <v>164</v>
      </c>
      <c r="M35" s="43">
        <v>162</v>
      </c>
      <c r="N35" s="43">
        <v>119</v>
      </c>
      <c r="O35" s="43">
        <f t="shared" si="0"/>
        <v>162</v>
      </c>
      <c r="P35" s="42">
        <f t="shared" si="1"/>
        <v>166</v>
      </c>
      <c r="Q35" s="174">
        <v>203</v>
      </c>
      <c r="R35" s="18">
        <f t="shared" si="2"/>
        <v>203</v>
      </c>
      <c r="S35" s="171">
        <f t="shared" si="3"/>
        <v>166</v>
      </c>
      <c r="T35" s="171"/>
      <c r="U35" s="172">
        <v>200</v>
      </c>
      <c r="V35" s="172">
        <f t="shared" si="4"/>
        <v>-3</v>
      </c>
      <c r="W35" s="172"/>
      <c r="Y35" s="226">
        <v>199</v>
      </c>
      <c r="Z35" s="172">
        <f t="shared" si="5"/>
        <v>199</v>
      </c>
    </row>
    <row r="36" spans="1:26" s="7" customFormat="1" x14ac:dyDescent="0.25">
      <c r="A36" s="14" t="s">
        <v>91</v>
      </c>
      <c r="B36" s="15" t="s">
        <v>23</v>
      </c>
      <c r="C36" s="15" t="s">
        <v>92</v>
      </c>
      <c r="D36" s="16" t="s">
        <v>27</v>
      </c>
      <c r="E36" s="17" t="s">
        <v>0</v>
      </c>
      <c r="F36" s="16" t="s">
        <v>25</v>
      </c>
      <c r="G36" s="16" t="s">
        <v>26</v>
      </c>
      <c r="H36" s="18">
        <v>152</v>
      </c>
      <c r="I36" s="18">
        <v>166</v>
      </c>
      <c r="J36" s="18">
        <v>186</v>
      </c>
      <c r="K36" s="18">
        <v>145</v>
      </c>
      <c r="L36" s="18">
        <v>176</v>
      </c>
      <c r="M36" s="43">
        <v>164</v>
      </c>
      <c r="N36" s="43">
        <v>118</v>
      </c>
      <c r="O36" s="43">
        <f t="shared" si="0"/>
        <v>164</v>
      </c>
      <c r="P36" s="42">
        <f t="shared" si="1"/>
        <v>169</v>
      </c>
      <c r="Q36" s="174">
        <v>191</v>
      </c>
      <c r="R36" s="18">
        <f t="shared" si="2"/>
        <v>191</v>
      </c>
      <c r="S36" s="171">
        <f t="shared" si="3"/>
        <v>175</v>
      </c>
      <c r="T36" s="171"/>
      <c r="U36" s="172">
        <v>180</v>
      </c>
      <c r="V36" s="172">
        <f t="shared" si="4"/>
        <v>-11</v>
      </c>
      <c r="W36" s="172"/>
      <c r="Y36" s="226">
        <v>202</v>
      </c>
      <c r="Z36" s="172">
        <f t="shared" si="5"/>
        <v>202</v>
      </c>
    </row>
    <row r="37" spans="1:26" s="7" customFormat="1" x14ac:dyDescent="0.25">
      <c r="A37" s="19" t="s">
        <v>93</v>
      </c>
      <c r="B37" s="20" t="s">
        <v>23</v>
      </c>
      <c r="C37" s="20" t="s">
        <v>94</v>
      </c>
      <c r="D37" s="19" t="s">
        <v>27</v>
      </c>
      <c r="E37" s="20" t="s">
        <v>0</v>
      </c>
      <c r="F37" s="19" t="s">
        <v>25</v>
      </c>
      <c r="G37" s="19" t="s">
        <v>26</v>
      </c>
      <c r="H37" s="18">
        <v>175</v>
      </c>
      <c r="I37" s="18">
        <v>178</v>
      </c>
      <c r="J37" s="18">
        <v>181</v>
      </c>
      <c r="K37" s="18">
        <v>121</v>
      </c>
      <c r="L37" s="18">
        <v>167</v>
      </c>
      <c r="M37" s="43">
        <v>159</v>
      </c>
      <c r="N37" s="43">
        <v>116</v>
      </c>
      <c r="O37" s="43">
        <f t="shared" si="0"/>
        <v>159</v>
      </c>
      <c r="P37" s="42">
        <f t="shared" si="1"/>
        <v>168</v>
      </c>
      <c r="Q37" s="174">
        <v>196</v>
      </c>
      <c r="R37" s="18">
        <f t="shared" si="2"/>
        <v>196</v>
      </c>
      <c r="S37" s="171">
        <f t="shared" si="3"/>
        <v>169</v>
      </c>
      <c r="T37" s="171"/>
      <c r="U37" s="172">
        <v>191</v>
      </c>
      <c r="V37" s="172">
        <f t="shared" si="4"/>
        <v>-5</v>
      </c>
      <c r="W37" s="172"/>
      <c r="Y37" s="226">
        <v>196</v>
      </c>
      <c r="Z37" s="172">
        <f t="shared" si="5"/>
        <v>196</v>
      </c>
    </row>
    <row r="38" spans="1:26" s="7" customFormat="1" x14ac:dyDescent="0.25">
      <c r="A38" s="14" t="s">
        <v>95</v>
      </c>
      <c r="B38" s="15" t="s">
        <v>23</v>
      </c>
      <c r="C38" s="15" t="s">
        <v>96</v>
      </c>
      <c r="D38" s="16" t="s">
        <v>27</v>
      </c>
      <c r="E38" s="17" t="s">
        <v>0</v>
      </c>
      <c r="F38" s="16" t="s">
        <v>25</v>
      </c>
      <c r="G38" s="16" t="s">
        <v>26</v>
      </c>
      <c r="H38" s="18">
        <v>168</v>
      </c>
      <c r="I38" s="18">
        <v>168</v>
      </c>
      <c r="J38" s="18">
        <v>190</v>
      </c>
      <c r="K38" s="18">
        <v>149</v>
      </c>
      <c r="L38" s="18">
        <v>179</v>
      </c>
      <c r="M38" s="43">
        <v>164</v>
      </c>
      <c r="N38" s="43">
        <v>120</v>
      </c>
      <c r="O38" s="43">
        <f t="shared" si="0"/>
        <v>164</v>
      </c>
      <c r="P38" s="42">
        <f t="shared" si="1"/>
        <v>170</v>
      </c>
      <c r="Q38" s="174">
        <v>200</v>
      </c>
      <c r="R38" s="18">
        <f t="shared" si="2"/>
        <v>200</v>
      </c>
      <c r="S38" s="171">
        <f t="shared" si="3"/>
        <v>178</v>
      </c>
      <c r="T38" s="171"/>
      <c r="U38" s="172">
        <v>196</v>
      </c>
      <c r="V38" s="172">
        <f t="shared" si="4"/>
        <v>-4</v>
      </c>
      <c r="W38" s="172"/>
      <c r="Y38" s="226">
        <v>205</v>
      </c>
      <c r="Z38" s="172">
        <f t="shared" si="5"/>
        <v>205</v>
      </c>
    </row>
    <row r="39" spans="1:26" s="7" customFormat="1" x14ac:dyDescent="0.25">
      <c r="A39" s="14" t="s">
        <v>97</v>
      </c>
      <c r="B39" s="15" t="s">
        <v>23</v>
      </c>
      <c r="C39" s="15" t="s">
        <v>98</v>
      </c>
      <c r="D39" s="16" t="s">
        <v>27</v>
      </c>
      <c r="E39" s="17" t="s">
        <v>0</v>
      </c>
      <c r="F39" s="16" t="s">
        <v>25</v>
      </c>
      <c r="G39" s="16" t="s">
        <v>26</v>
      </c>
      <c r="H39" s="18">
        <v>189</v>
      </c>
      <c r="I39" s="18">
        <v>151</v>
      </c>
      <c r="J39" s="18">
        <v>136</v>
      </c>
      <c r="K39" s="18">
        <v>131</v>
      </c>
      <c r="L39" s="18">
        <v>161</v>
      </c>
      <c r="M39" s="43">
        <v>191</v>
      </c>
      <c r="N39" s="43">
        <v>102</v>
      </c>
      <c r="O39" s="43">
        <f t="shared" si="0"/>
        <v>191</v>
      </c>
      <c r="P39" s="42">
        <f t="shared" si="1"/>
        <v>149</v>
      </c>
      <c r="Q39" s="174">
        <v>178</v>
      </c>
      <c r="R39" s="18">
        <f t="shared" si="2"/>
        <v>178</v>
      </c>
      <c r="S39" s="171">
        <f t="shared" si="3"/>
        <v>158</v>
      </c>
      <c r="T39" s="171"/>
      <c r="U39" s="172">
        <v>177</v>
      </c>
      <c r="V39" s="172">
        <f t="shared" si="4"/>
        <v>-1</v>
      </c>
      <c r="W39" s="172"/>
      <c r="Y39" s="226">
        <v>180</v>
      </c>
      <c r="Z39" s="172">
        <f t="shared" si="5"/>
        <v>180</v>
      </c>
    </row>
    <row r="40" spans="1:26" s="7" customFormat="1" x14ac:dyDescent="0.25">
      <c r="A40" s="14" t="s">
        <v>99</v>
      </c>
      <c r="B40" s="15" t="s">
        <v>23</v>
      </c>
      <c r="C40" s="15" t="s">
        <v>100</v>
      </c>
      <c r="D40" s="16" t="s">
        <v>27</v>
      </c>
      <c r="E40" s="17" t="s">
        <v>0</v>
      </c>
      <c r="F40" s="16" t="s">
        <v>25</v>
      </c>
      <c r="G40" s="16" t="s">
        <v>26</v>
      </c>
      <c r="H40" s="18">
        <v>189</v>
      </c>
      <c r="I40" s="18">
        <v>167</v>
      </c>
      <c r="J40" s="18">
        <v>183</v>
      </c>
      <c r="K40" s="18">
        <v>123</v>
      </c>
      <c r="L40" s="18">
        <v>137</v>
      </c>
      <c r="M40" s="43">
        <v>179</v>
      </c>
      <c r="N40" s="43">
        <v>121</v>
      </c>
      <c r="O40" s="43">
        <f t="shared" si="0"/>
        <v>179</v>
      </c>
      <c r="P40" s="42">
        <f t="shared" si="1"/>
        <v>161</v>
      </c>
      <c r="Q40" s="174">
        <v>189</v>
      </c>
      <c r="R40" s="18">
        <f t="shared" si="2"/>
        <v>189</v>
      </c>
      <c r="S40" s="171">
        <f t="shared" si="3"/>
        <v>166</v>
      </c>
      <c r="T40" s="171"/>
      <c r="U40" s="172">
        <v>186</v>
      </c>
      <c r="V40" s="172">
        <f t="shared" si="4"/>
        <v>-3</v>
      </c>
      <c r="W40" s="172"/>
      <c r="Y40" s="226">
        <v>205</v>
      </c>
      <c r="Z40" s="172">
        <f t="shared" si="5"/>
        <v>205</v>
      </c>
    </row>
    <row r="41" spans="1:26" s="7" customFormat="1" x14ac:dyDescent="0.25">
      <c r="A41" s="14" t="s">
        <v>101</v>
      </c>
      <c r="B41" s="15" t="s">
        <v>23</v>
      </c>
      <c r="C41" s="15" t="s">
        <v>102</v>
      </c>
      <c r="D41" s="16" t="s">
        <v>27</v>
      </c>
      <c r="E41" s="17" t="s">
        <v>0</v>
      </c>
      <c r="F41" s="16" t="s">
        <v>25</v>
      </c>
      <c r="G41" s="16" t="s">
        <v>26</v>
      </c>
      <c r="H41" s="18">
        <v>176</v>
      </c>
      <c r="I41" s="18">
        <v>193</v>
      </c>
      <c r="J41" s="18">
        <v>173</v>
      </c>
      <c r="K41" s="18">
        <v>161</v>
      </c>
      <c r="L41" s="18">
        <v>181</v>
      </c>
      <c r="M41" s="43">
        <v>182</v>
      </c>
      <c r="N41" s="43">
        <v>127</v>
      </c>
      <c r="O41" s="43">
        <f t="shared" si="0"/>
        <v>182</v>
      </c>
      <c r="P41" s="42">
        <f t="shared" si="1"/>
        <v>179</v>
      </c>
      <c r="Q41" s="174">
        <v>200</v>
      </c>
      <c r="R41" s="18">
        <f t="shared" si="2"/>
        <v>200</v>
      </c>
      <c r="S41" s="171">
        <f t="shared" si="3"/>
        <v>179</v>
      </c>
      <c r="T41" s="171"/>
      <c r="U41" s="172">
        <v>197</v>
      </c>
      <c r="V41" s="172">
        <f t="shared" si="4"/>
        <v>-3</v>
      </c>
      <c r="W41" s="172"/>
      <c r="Y41" s="226">
        <v>198</v>
      </c>
      <c r="Z41" s="172">
        <f t="shared" si="5"/>
        <v>198</v>
      </c>
    </row>
    <row r="42" spans="1:26" s="7" customFormat="1" x14ac:dyDescent="0.25">
      <c r="A42" s="14" t="s">
        <v>103</v>
      </c>
      <c r="B42" s="15" t="s">
        <v>23</v>
      </c>
      <c r="C42" s="15" t="s">
        <v>104</v>
      </c>
      <c r="D42" s="16" t="s">
        <v>27</v>
      </c>
      <c r="E42" s="17" t="s">
        <v>0</v>
      </c>
      <c r="F42" s="16" t="s">
        <v>25</v>
      </c>
      <c r="G42" s="16" t="s">
        <v>26</v>
      </c>
      <c r="H42" s="18">
        <v>174</v>
      </c>
      <c r="I42" s="18">
        <v>141</v>
      </c>
      <c r="J42" s="18">
        <v>169</v>
      </c>
      <c r="K42" s="18">
        <v>113</v>
      </c>
      <c r="L42" s="18">
        <v>126</v>
      </c>
      <c r="M42" s="43">
        <v>167</v>
      </c>
      <c r="N42" s="43">
        <v>113</v>
      </c>
      <c r="O42" s="43">
        <f t="shared" si="0"/>
        <v>167</v>
      </c>
      <c r="P42" s="42">
        <f t="shared" si="1"/>
        <v>145</v>
      </c>
      <c r="Q42" s="174">
        <v>179</v>
      </c>
      <c r="R42" s="18">
        <f t="shared" si="2"/>
        <v>179</v>
      </c>
      <c r="S42" s="171">
        <f t="shared" si="3"/>
        <v>154</v>
      </c>
      <c r="T42" s="171"/>
      <c r="U42" s="172">
        <v>176</v>
      </c>
      <c r="V42" s="172">
        <f t="shared" si="4"/>
        <v>-3</v>
      </c>
      <c r="W42" s="172"/>
      <c r="Y42" s="226">
        <v>198</v>
      </c>
      <c r="Z42" s="172">
        <f t="shared" si="5"/>
        <v>198</v>
      </c>
    </row>
    <row r="43" spans="1:26" s="7" customFormat="1" x14ac:dyDescent="0.25">
      <c r="A43" s="14" t="s">
        <v>105</v>
      </c>
      <c r="B43" s="15" t="s">
        <v>23</v>
      </c>
      <c r="C43" s="15" t="s">
        <v>106</v>
      </c>
      <c r="D43" s="16" t="s">
        <v>27</v>
      </c>
      <c r="E43" s="17" t="s">
        <v>0</v>
      </c>
      <c r="F43" s="16" t="s">
        <v>25</v>
      </c>
      <c r="G43" s="16" t="s">
        <v>26</v>
      </c>
      <c r="H43" s="18">
        <v>168</v>
      </c>
      <c r="I43" s="18">
        <v>170</v>
      </c>
      <c r="J43" s="18">
        <v>181</v>
      </c>
      <c r="K43" s="18">
        <v>138</v>
      </c>
      <c r="L43" s="18">
        <v>135</v>
      </c>
      <c r="M43" s="43">
        <v>173</v>
      </c>
      <c r="N43" s="43">
        <v>121</v>
      </c>
      <c r="O43" s="43">
        <f t="shared" si="0"/>
        <v>173</v>
      </c>
      <c r="P43" s="42">
        <f t="shared" si="1"/>
        <v>160</v>
      </c>
      <c r="Q43" s="174">
        <v>198</v>
      </c>
      <c r="R43" s="18">
        <f t="shared" si="2"/>
        <v>198</v>
      </c>
      <c r="S43" s="171">
        <f t="shared" si="3"/>
        <v>164</v>
      </c>
      <c r="T43" s="171"/>
      <c r="U43" s="172">
        <v>195</v>
      </c>
      <c r="V43" s="172">
        <f t="shared" si="4"/>
        <v>-3</v>
      </c>
      <c r="W43" s="172"/>
      <c r="Y43" s="226">
        <v>209</v>
      </c>
      <c r="Z43" s="172">
        <f t="shared" si="5"/>
        <v>209</v>
      </c>
    </row>
    <row r="44" spans="1:26" s="7" customFormat="1" x14ac:dyDescent="0.25">
      <c r="A44" s="14" t="s">
        <v>107</v>
      </c>
      <c r="B44" s="15" t="s">
        <v>23</v>
      </c>
      <c r="C44" s="15" t="s">
        <v>108</v>
      </c>
      <c r="D44" s="16" t="s">
        <v>27</v>
      </c>
      <c r="E44" s="17" t="s">
        <v>0</v>
      </c>
      <c r="F44" s="16" t="s">
        <v>25</v>
      </c>
      <c r="G44" s="16" t="s">
        <v>26</v>
      </c>
      <c r="H44" s="18">
        <v>179</v>
      </c>
      <c r="I44" s="18">
        <v>177</v>
      </c>
      <c r="J44" s="18">
        <v>180</v>
      </c>
      <c r="K44" s="18">
        <v>142</v>
      </c>
      <c r="L44" s="18">
        <v>169</v>
      </c>
      <c r="M44" s="43">
        <v>172</v>
      </c>
      <c r="N44" s="43">
        <v>121</v>
      </c>
      <c r="O44" s="43">
        <f t="shared" si="0"/>
        <v>172</v>
      </c>
      <c r="P44" s="42">
        <f t="shared" si="1"/>
        <v>173</v>
      </c>
      <c r="Q44" s="174">
        <v>201</v>
      </c>
      <c r="R44" s="18">
        <f t="shared" si="2"/>
        <v>201</v>
      </c>
      <c r="S44" s="171">
        <f t="shared" si="3"/>
        <v>174</v>
      </c>
      <c r="T44" s="171"/>
      <c r="U44" s="172">
        <v>197</v>
      </c>
      <c r="V44" s="172">
        <f t="shared" si="4"/>
        <v>-4</v>
      </c>
      <c r="W44" s="172"/>
      <c r="Y44" s="226">
        <v>200</v>
      </c>
      <c r="Z44" s="172">
        <f t="shared" si="5"/>
        <v>200</v>
      </c>
    </row>
    <row r="45" spans="1:26" s="7" customFormat="1" x14ac:dyDescent="0.25">
      <c r="A45" s="14" t="s">
        <v>109</v>
      </c>
      <c r="B45" s="15" t="s">
        <v>23</v>
      </c>
      <c r="C45" s="15" t="s">
        <v>110</v>
      </c>
      <c r="D45" s="16" t="s">
        <v>27</v>
      </c>
      <c r="E45" s="17" t="s">
        <v>0</v>
      </c>
      <c r="F45" s="16" t="s">
        <v>25</v>
      </c>
      <c r="G45" s="16" t="s">
        <v>26</v>
      </c>
      <c r="H45" s="18">
        <v>157</v>
      </c>
      <c r="I45" s="18">
        <v>186</v>
      </c>
      <c r="J45" s="18">
        <v>187</v>
      </c>
      <c r="K45" s="18">
        <v>163</v>
      </c>
      <c r="L45" s="18">
        <v>156</v>
      </c>
      <c r="M45" s="43">
        <v>163</v>
      </c>
      <c r="N45" s="43">
        <v>120</v>
      </c>
      <c r="O45" s="43">
        <f t="shared" si="0"/>
        <v>163</v>
      </c>
      <c r="P45" s="42">
        <f t="shared" si="1"/>
        <v>171</v>
      </c>
      <c r="Q45" s="174">
        <v>199</v>
      </c>
      <c r="R45" s="18">
        <f t="shared" si="2"/>
        <v>199</v>
      </c>
      <c r="S45" s="171">
        <f t="shared" si="3"/>
        <v>171</v>
      </c>
      <c r="T45" s="171"/>
      <c r="U45" s="172">
        <v>193</v>
      </c>
      <c r="V45" s="172">
        <f t="shared" si="4"/>
        <v>-6</v>
      </c>
      <c r="W45" s="172"/>
      <c r="Y45" s="226">
        <v>208</v>
      </c>
      <c r="Z45" s="172">
        <f t="shared" si="5"/>
        <v>208</v>
      </c>
    </row>
    <row r="46" spans="1:26" s="7" customFormat="1" x14ac:dyDescent="0.25">
      <c r="A46" s="14" t="s">
        <v>111</v>
      </c>
      <c r="B46" s="15" t="s">
        <v>23</v>
      </c>
      <c r="C46" s="15" t="s">
        <v>112</v>
      </c>
      <c r="D46" s="16" t="s">
        <v>27</v>
      </c>
      <c r="E46" s="17" t="s">
        <v>0</v>
      </c>
      <c r="F46" s="16" t="s">
        <v>25</v>
      </c>
      <c r="G46" s="16" t="s">
        <v>26</v>
      </c>
      <c r="H46" s="18">
        <v>198</v>
      </c>
      <c r="I46" s="18">
        <v>159</v>
      </c>
      <c r="J46" s="18">
        <v>166</v>
      </c>
      <c r="K46" s="18">
        <v>130</v>
      </c>
      <c r="L46" s="18">
        <v>178</v>
      </c>
      <c r="M46" s="43">
        <v>157</v>
      </c>
      <c r="N46" s="43">
        <v>112</v>
      </c>
      <c r="O46" s="43">
        <f t="shared" si="0"/>
        <v>157</v>
      </c>
      <c r="P46" s="42">
        <f t="shared" si="1"/>
        <v>161</v>
      </c>
      <c r="Q46" s="174">
        <v>188</v>
      </c>
      <c r="R46" s="18">
        <f t="shared" si="2"/>
        <v>188</v>
      </c>
      <c r="S46" s="171">
        <f t="shared" si="3"/>
        <v>167</v>
      </c>
      <c r="T46" s="171"/>
      <c r="U46" s="172">
        <v>186</v>
      </c>
      <c r="V46" s="172">
        <f t="shared" si="4"/>
        <v>-2</v>
      </c>
      <c r="W46" s="172"/>
      <c r="Y46" s="226">
        <v>204</v>
      </c>
      <c r="Z46" s="172">
        <f t="shared" si="5"/>
        <v>204</v>
      </c>
    </row>
    <row r="47" spans="1:26" s="7" customFormat="1" x14ac:dyDescent="0.25">
      <c r="A47" s="14" t="s">
        <v>113</v>
      </c>
      <c r="B47" s="15" t="s">
        <v>23</v>
      </c>
      <c r="C47" s="15" t="s">
        <v>114</v>
      </c>
      <c r="D47" s="16" t="s">
        <v>27</v>
      </c>
      <c r="E47" s="17" t="s">
        <v>0</v>
      </c>
      <c r="F47" s="16" t="s">
        <v>25</v>
      </c>
      <c r="G47" s="16" t="s">
        <v>26</v>
      </c>
      <c r="H47" s="18">
        <v>156</v>
      </c>
      <c r="I47" s="18">
        <v>116</v>
      </c>
      <c r="J47" s="18">
        <v>120</v>
      </c>
      <c r="K47" s="18">
        <v>130</v>
      </c>
      <c r="L47" s="18">
        <v>158</v>
      </c>
      <c r="M47" s="43">
        <v>196</v>
      </c>
      <c r="N47" s="43">
        <v>116</v>
      </c>
      <c r="O47" s="43">
        <f t="shared" si="0"/>
        <v>196</v>
      </c>
      <c r="P47" s="42">
        <f t="shared" si="1"/>
        <v>136</v>
      </c>
      <c r="Q47" s="174">
        <v>177</v>
      </c>
      <c r="R47" s="18">
        <f t="shared" si="2"/>
        <v>177</v>
      </c>
      <c r="S47" s="171">
        <f t="shared" si="3"/>
        <v>155</v>
      </c>
      <c r="T47" s="171"/>
      <c r="U47" s="172">
        <v>175</v>
      </c>
      <c r="V47" s="172">
        <f t="shared" si="4"/>
        <v>-2</v>
      </c>
      <c r="W47" s="172"/>
      <c r="Y47" s="226">
        <v>199</v>
      </c>
      <c r="Z47" s="172">
        <f t="shared" si="5"/>
        <v>199</v>
      </c>
    </row>
    <row r="48" spans="1:26" s="7" customFormat="1" x14ac:dyDescent="0.25">
      <c r="A48" s="14" t="s">
        <v>115</v>
      </c>
      <c r="B48" s="15" t="s">
        <v>23</v>
      </c>
      <c r="C48" s="15" t="s">
        <v>116</v>
      </c>
      <c r="D48" s="16" t="s">
        <v>27</v>
      </c>
      <c r="E48" s="17" t="s">
        <v>0</v>
      </c>
      <c r="F48" s="16" t="s">
        <v>25</v>
      </c>
      <c r="G48" s="16" t="s">
        <v>26</v>
      </c>
      <c r="H48" s="18">
        <v>169</v>
      </c>
      <c r="I48" s="18">
        <v>191</v>
      </c>
      <c r="J48" s="18">
        <v>185</v>
      </c>
      <c r="K48" s="18">
        <v>130</v>
      </c>
      <c r="L48" s="18">
        <v>152</v>
      </c>
      <c r="M48" s="43">
        <v>158</v>
      </c>
      <c r="N48" s="43">
        <v>116</v>
      </c>
      <c r="O48" s="43">
        <f t="shared" si="0"/>
        <v>158</v>
      </c>
      <c r="P48" s="42">
        <f t="shared" si="1"/>
        <v>165</v>
      </c>
      <c r="Q48" s="174">
        <v>202</v>
      </c>
      <c r="R48" s="18">
        <f t="shared" si="2"/>
        <v>202</v>
      </c>
      <c r="S48" s="171">
        <f t="shared" si="3"/>
        <v>165</v>
      </c>
      <c r="T48" s="171"/>
      <c r="U48" s="172">
        <v>192</v>
      </c>
      <c r="V48" s="172">
        <f t="shared" si="4"/>
        <v>-10</v>
      </c>
      <c r="W48" s="172"/>
      <c r="Y48" s="226">
        <v>202</v>
      </c>
      <c r="Z48" s="172">
        <f t="shared" si="5"/>
        <v>202</v>
      </c>
    </row>
    <row r="49" spans="1:26" s="7" customFormat="1" x14ac:dyDescent="0.25">
      <c r="A49" s="14" t="s">
        <v>117</v>
      </c>
      <c r="B49" s="15" t="s">
        <v>23</v>
      </c>
      <c r="C49" s="15" t="s">
        <v>118</v>
      </c>
      <c r="D49" s="16" t="s">
        <v>27</v>
      </c>
      <c r="E49" s="17" t="s">
        <v>0</v>
      </c>
      <c r="F49" s="16" t="s">
        <v>25</v>
      </c>
      <c r="G49" s="16" t="s">
        <v>26</v>
      </c>
      <c r="H49" s="18">
        <v>192</v>
      </c>
      <c r="I49" s="18">
        <v>153</v>
      </c>
      <c r="J49" s="18">
        <v>186</v>
      </c>
      <c r="K49" s="18">
        <v>145</v>
      </c>
      <c r="L49" s="18">
        <v>155</v>
      </c>
      <c r="M49" s="43">
        <v>176</v>
      </c>
      <c r="N49" s="43">
        <v>124</v>
      </c>
      <c r="O49" s="43">
        <f t="shared" si="0"/>
        <v>176</v>
      </c>
      <c r="P49" s="42">
        <f t="shared" si="1"/>
        <v>161</v>
      </c>
      <c r="Q49" s="174">
        <v>195</v>
      </c>
      <c r="R49" s="18">
        <f t="shared" si="2"/>
        <v>195</v>
      </c>
      <c r="S49" s="171">
        <f t="shared" si="3"/>
        <v>172</v>
      </c>
      <c r="T49" s="171"/>
      <c r="U49" s="172">
        <v>192</v>
      </c>
      <c r="V49" s="172">
        <f t="shared" si="4"/>
        <v>-3</v>
      </c>
      <c r="W49" s="172"/>
      <c r="Y49" s="226">
        <v>206</v>
      </c>
      <c r="Z49" s="172">
        <f t="shared" si="5"/>
        <v>206</v>
      </c>
    </row>
    <row r="50" spans="1:26" s="7" customFormat="1" x14ac:dyDescent="0.25">
      <c r="A50" s="14" t="s">
        <v>119</v>
      </c>
      <c r="B50" s="15" t="s">
        <v>23</v>
      </c>
      <c r="C50" s="15" t="s">
        <v>120</v>
      </c>
      <c r="D50" s="16" t="s">
        <v>27</v>
      </c>
      <c r="E50" s="17" t="s">
        <v>0</v>
      </c>
      <c r="F50" s="16" t="s">
        <v>25</v>
      </c>
      <c r="G50" s="16" t="s">
        <v>26</v>
      </c>
      <c r="H50" s="18">
        <v>207</v>
      </c>
      <c r="I50" s="18">
        <v>192</v>
      </c>
      <c r="J50" s="18">
        <v>183</v>
      </c>
      <c r="K50" s="18">
        <v>147</v>
      </c>
      <c r="L50" s="18">
        <v>171</v>
      </c>
      <c r="M50" s="43">
        <v>182</v>
      </c>
      <c r="N50" s="43">
        <v>118</v>
      </c>
      <c r="O50" s="43">
        <f t="shared" si="0"/>
        <v>182</v>
      </c>
      <c r="P50" s="42">
        <f t="shared" si="1"/>
        <v>179</v>
      </c>
      <c r="Q50" s="174">
        <v>203</v>
      </c>
      <c r="R50" s="18">
        <f t="shared" si="2"/>
        <v>203</v>
      </c>
      <c r="S50" s="171">
        <f t="shared" si="3"/>
        <v>179</v>
      </c>
      <c r="T50" s="171"/>
      <c r="U50" s="172">
        <v>198</v>
      </c>
      <c r="V50" s="172">
        <f t="shared" si="4"/>
        <v>-5</v>
      </c>
      <c r="W50" s="172"/>
      <c r="Y50" s="226">
        <v>216</v>
      </c>
      <c r="Z50" s="172">
        <f t="shared" si="5"/>
        <v>216</v>
      </c>
    </row>
    <row r="51" spans="1:26" s="7" customFormat="1" x14ac:dyDescent="0.25">
      <c r="A51" s="14" t="s">
        <v>121</v>
      </c>
      <c r="B51" s="15" t="s">
        <v>23</v>
      </c>
      <c r="C51" s="15" t="s">
        <v>23</v>
      </c>
      <c r="D51" s="16" t="s">
        <v>27</v>
      </c>
      <c r="E51" s="17" t="s">
        <v>0</v>
      </c>
      <c r="F51" s="16" t="s">
        <v>25</v>
      </c>
      <c r="G51" s="16" t="s">
        <v>26</v>
      </c>
      <c r="H51" s="18">
        <v>181</v>
      </c>
      <c r="I51" s="18">
        <v>158</v>
      </c>
      <c r="J51" s="18">
        <v>172</v>
      </c>
      <c r="K51" s="18">
        <v>133</v>
      </c>
      <c r="L51" s="18">
        <v>163</v>
      </c>
      <c r="M51" s="43">
        <v>187</v>
      </c>
      <c r="N51" s="43">
        <v>117</v>
      </c>
      <c r="O51" s="43">
        <f t="shared" si="0"/>
        <v>187</v>
      </c>
      <c r="P51" s="42">
        <f t="shared" si="1"/>
        <v>164</v>
      </c>
      <c r="Q51" s="174">
        <v>199</v>
      </c>
      <c r="R51" s="18">
        <f t="shared" si="2"/>
        <v>199</v>
      </c>
      <c r="S51" s="171">
        <f t="shared" si="3"/>
        <v>174</v>
      </c>
      <c r="T51" s="171"/>
      <c r="U51" s="172">
        <v>193</v>
      </c>
      <c r="V51" s="172">
        <f t="shared" si="4"/>
        <v>-6</v>
      </c>
      <c r="W51" s="172"/>
      <c r="Y51" s="226">
        <v>210</v>
      </c>
      <c r="Z51" s="172">
        <f t="shared" si="5"/>
        <v>210</v>
      </c>
    </row>
    <row r="52" spans="1:26" s="7" customFormat="1" x14ac:dyDescent="0.25">
      <c r="A52" s="14" t="s">
        <v>122</v>
      </c>
      <c r="B52" s="15" t="s">
        <v>23</v>
      </c>
      <c r="C52" s="15" t="s">
        <v>123</v>
      </c>
      <c r="D52" s="16" t="s">
        <v>27</v>
      </c>
      <c r="E52" s="17" t="s">
        <v>0</v>
      </c>
      <c r="F52" s="16" t="s">
        <v>25</v>
      </c>
      <c r="G52" s="16" t="s">
        <v>26</v>
      </c>
      <c r="H52" s="18">
        <v>170</v>
      </c>
      <c r="I52" s="18">
        <v>154</v>
      </c>
      <c r="J52" s="18">
        <v>178</v>
      </c>
      <c r="K52" s="18">
        <v>116</v>
      </c>
      <c r="L52" s="18">
        <v>161</v>
      </c>
      <c r="M52" s="43">
        <v>171</v>
      </c>
      <c r="N52" s="43">
        <v>116</v>
      </c>
      <c r="O52" s="43">
        <f t="shared" si="0"/>
        <v>171</v>
      </c>
      <c r="P52" s="42">
        <f t="shared" si="1"/>
        <v>162</v>
      </c>
      <c r="Q52" s="174">
        <v>189</v>
      </c>
      <c r="R52" s="18">
        <f t="shared" si="2"/>
        <v>189</v>
      </c>
      <c r="S52" s="171">
        <f t="shared" si="3"/>
        <v>170</v>
      </c>
      <c r="T52" s="171"/>
      <c r="U52" s="172">
        <v>184</v>
      </c>
      <c r="V52" s="172">
        <f t="shared" si="4"/>
        <v>-5</v>
      </c>
      <c r="W52" s="172"/>
      <c r="Y52" s="226">
        <v>202</v>
      </c>
      <c r="Z52" s="172">
        <f t="shared" si="5"/>
        <v>202</v>
      </c>
    </row>
    <row r="53" spans="1:26" s="7" customFormat="1" x14ac:dyDescent="0.25">
      <c r="A53" s="14" t="s">
        <v>124</v>
      </c>
      <c r="B53" s="15" t="s">
        <v>23</v>
      </c>
      <c r="C53" s="15" t="s">
        <v>125</v>
      </c>
      <c r="D53" s="16" t="s">
        <v>27</v>
      </c>
      <c r="E53" s="17" t="s">
        <v>0</v>
      </c>
      <c r="F53" s="16" t="s">
        <v>25</v>
      </c>
      <c r="G53" s="16" t="s">
        <v>26</v>
      </c>
      <c r="H53" s="18">
        <v>182</v>
      </c>
      <c r="I53" s="18">
        <v>150</v>
      </c>
      <c r="J53" s="18">
        <v>171</v>
      </c>
      <c r="K53" s="18">
        <v>150</v>
      </c>
      <c r="L53" s="18">
        <v>156</v>
      </c>
      <c r="M53" s="43">
        <v>191</v>
      </c>
      <c r="N53" s="43">
        <v>123</v>
      </c>
      <c r="O53" s="43">
        <f t="shared" si="0"/>
        <v>191</v>
      </c>
      <c r="P53" s="42">
        <f t="shared" si="1"/>
        <v>159</v>
      </c>
      <c r="Q53" s="174">
        <v>199</v>
      </c>
      <c r="R53" s="18">
        <f t="shared" si="2"/>
        <v>199</v>
      </c>
      <c r="S53" s="171">
        <f t="shared" si="3"/>
        <v>173</v>
      </c>
      <c r="T53" s="171"/>
      <c r="U53" s="172">
        <v>194</v>
      </c>
      <c r="V53" s="172">
        <f t="shared" si="4"/>
        <v>-5</v>
      </c>
      <c r="W53" s="172"/>
      <c r="Y53" s="226">
        <v>215</v>
      </c>
      <c r="Z53" s="172">
        <f t="shared" si="5"/>
        <v>215</v>
      </c>
    </row>
    <row r="54" spans="1:26" s="7" customFormat="1" x14ac:dyDescent="0.25">
      <c r="A54" s="14" t="s">
        <v>126</v>
      </c>
      <c r="B54" s="15" t="s">
        <v>23</v>
      </c>
      <c r="C54" s="15" t="s">
        <v>127</v>
      </c>
      <c r="D54" s="16" t="s">
        <v>27</v>
      </c>
      <c r="E54" s="17" t="s">
        <v>0</v>
      </c>
      <c r="F54" s="16" t="s">
        <v>25</v>
      </c>
      <c r="G54" s="16" t="s">
        <v>26</v>
      </c>
      <c r="H54" s="18">
        <v>149</v>
      </c>
      <c r="I54" s="18">
        <v>106</v>
      </c>
      <c r="J54" s="18">
        <v>110</v>
      </c>
      <c r="K54" s="18">
        <v>106</v>
      </c>
      <c r="L54" s="18">
        <v>143</v>
      </c>
      <c r="M54" s="43">
        <v>199</v>
      </c>
      <c r="N54" s="43">
        <v>106</v>
      </c>
      <c r="O54" s="43">
        <f t="shared" si="0"/>
        <v>199</v>
      </c>
      <c r="P54" s="42">
        <f t="shared" si="1"/>
        <v>120</v>
      </c>
      <c r="Q54" s="174">
        <v>167</v>
      </c>
      <c r="R54" s="18">
        <f t="shared" si="2"/>
        <v>167</v>
      </c>
      <c r="S54" s="171">
        <f t="shared" si="3"/>
        <v>140</v>
      </c>
      <c r="T54" s="171"/>
      <c r="U54" s="172">
        <v>164</v>
      </c>
      <c r="V54" s="172">
        <f t="shared" si="4"/>
        <v>-3</v>
      </c>
      <c r="W54" s="172"/>
      <c r="Y54" s="226">
        <v>197</v>
      </c>
      <c r="Z54" s="172">
        <f t="shared" si="5"/>
        <v>197</v>
      </c>
    </row>
    <row r="55" spans="1:26" s="7" customFormat="1" x14ac:dyDescent="0.25">
      <c r="A55" s="14" t="s">
        <v>128</v>
      </c>
      <c r="B55" s="15" t="s">
        <v>23</v>
      </c>
      <c r="C55" s="15" t="s">
        <v>129</v>
      </c>
      <c r="D55" s="16" t="s">
        <v>27</v>
      </c>
      <c r="E55" s="17" t="s">
        <v>0</v>
      </c>
      <c r="F55" s="16" t="s">
        <v>25</v>
      </c>
      <c r="G55" s="16" t="s">
        <v>26</v>
      </c>
      <c r="H55" s="18">
        <v>180</v>
      </c>
      <c r="I55" s="18">
        <v>151</v>
      </c>
      <c r="J55" s="18">
        <v>172</v>
      </c>
      <c r="K55" s="18">
        <v>130</v>
      </c>
      <c r="L55" s="18">
        <v>179</v>
      </c>
      <c r="M55" s="43">
        <v>182</v>
      </c>
      <c r="N55" s="43">
        <v>116</v>
      </c>
      <c r="O55" s="43">
        <f t="shared" si="0"/>
        <v>182</v>
      </c>
      <c r="P55" s="42">
        <f t="shared" si="1"/>
        <v>167</v>
      </c>
      <c r="Q55" s="174">
        <v>186</v>
      </c>
      <c r="R55" s="18">
        <f t="shared" si="2"/>
        <v>186</v>
      </c>
      <c r="S55" s="171">
        <f t="shared" si="3"/>
        <v>178</v>
      </c>
      <c r="T55" s="171"/>
      <c r="U55" s="172">
        <v>182</v>
      </c>
      <c r="V55" s="172">
        <f t="shared" si="4"/>
        <v>-4</v>
      </c>
      <c r="W55" s="172"/>
      <c r="Y55" s="226">
        <v>189</v>
      </c>
      <c r="Z55" s="172">
        <f t="shared" si="5"/>
        <v>189</v>
      </c>
    </row>
    <row r="56" spans="1:26" s="7" customFormat="1" x14ac:dyDescent="0.25">
      <c r="A56" s="14" t="s">
        <v>130</v>
      </c>
      <c r="B56" s="15" t="s">
        <v>23</v>
      </c>
      <c r="C56" s="15" t="s">
        <v>131</v>
      </c>
      <c r="D56" s="16" t="s">
        <v>27</v>
      </c>
      <c r="E56" s="17" t="s">
        <v>0</v>
      </c>
      <c r="F56" s="16" t="s">
        <v>25</v>
      </c>
      <c r="G56" s="16" t="s">
        <v>26</v>
      </c>
      <c r="H56" s="18">
        <v>191</v>
      </c>
      <c r="I56" s="18">
        <v>168</v>
      </c>
      <c r="J56" s="18">
        <v>170</v>
      </c>
      <c r="K56" s="18">
        <v>120</v>
      </c>
      <c r="L56" s="18">
        <v>174</v>
      </c>
      <c r="M56" s="43">
        <v>170</v>
      </c>
      <c r="N56" s="43">
        <v>120</v>
      </c>
      <c r="O56" s="43">
        <f t="shared" si="0"/>
        <v>170</v>
      </c>
      <c r="P56" s="42">
        <f t="shared" si="1"/>
        <v>169</v>
      </c>
      <c r="Q56" s="174">
        <v>186</v>
      </c>
      <c r="R56" s="18">
        <f t="shared" si="2"/>
        <v>186</v>
      </c>
      <c r="S56" s="171">
        <f t="shared" si="3"/>
        <v>171</v>
      </c>
      <c r="T56" s="171"/>
      <c r="U56" s="172">
        <v>179</v>
      </c>
      <c r="V56" s="172">
        <f t="shared" si="4"/>
        <v>-7</v>
      </c>
      <c r="W56" s="172"/>
      <c r="Y56" s="226">
        <v>201</v>
      </c>
      <c r="Z56" s="172">
        <f t="shared" si="5"/>
        <v>201</v>
      </c>
    </row>
    <row r="57" spans="1:26" s="7" customFormat="1" x14ac:dyDescent="0.25">
      <c r="A57" s="14" t="s">
        <v>132</v>
      </c>
      <c r="B57" s="15" t="s">
        <v>23</v>
      </c>
      <c r="C57" s="15" t="s">
        <v>133</v>
      </c>
      <c r="D57" s="16" t="s">
        <v>27</v>
      </c>
      <c r="E57" s="17" t="s">
        <v>0</v>
      </c>
      <c r="F57" s="16" t="s">
        <v>25</v>
      </c>
      <c r="G57" s="16" t="s">
        <v>26</v>
      </c>
      <c r="H57" s="18">
        <v>167</v>
      </c>
      <c r="I57" s="18">
        <v>113</v>
      </c>
      <c r="J57" s="18">
        <v>150</v>
      </c>
      <c r="K57" s="18">
        <v>113</v>
      </c>
      <c r="L57" s="18">
        <v>153</v>
      </c>
      <c r="M57" s="43">
        <v>191</v>
      </c>
      <c r="N57" s="43">
        <v>113</v>
      </c>
      <c r="O57" s="43">
        <f t="shared" si="0"/>
        <v>191</v>
      </c>
      <c r="P57" s="42">
        <f t="shared" si="1"/>
        <v>139</v>
      </c>
      <c r="Q57" s="174">
        <v>181</v>
      </c>
      <c r="R57" s="18">
        <f t="shared" si="2"/>
        <v>181</v>
      </c>
      <c r="S57" s="171">
        <f t="shared" si="3"/>
        <v>161</v>
      </c>
      <c r="T57" s="171"/>
      <c r="U57" s="172">
        <v>177</v>
      </c>
      <c r="V57" s="172">
        <f t="shared" si="4"/>
        <v>-4</v>
      </c>
      <c r="W57" s="172"/>
      <c r="Y57" s="226">
        <v>209</v>
      </c>
      <c r="Z57" s="172">
        <f t="shared" si="5"/>
        <v>209</v>
      </c>
    </row>
    <row r="58" spans="1:26" s="7" customFormat="1" x14ac:dyDescent="0.25">
      <c r="A58" s="14" t="s">
        <v>134</v>
      </c>
      <c r="B58" s="15" t="s">
        <v>23</v>
      </c>
      <c r="C58" s="15" t="s">
        <v>135</v>
      </c>
      <c r="D58" s="16" t="s">
        <v>27</v>
      </c>
      <c r="E58" s="17" t="s">
        <v>0</v>
      </c>
      <c r="F58" s="16" t="s">
        <v>25</v>
      </c>
      <c r="G58" s="16" t="s">
        <v>26</v>
      </c>
      <c r="H58" s="18">
        <v>193</v>
      </c>
      <c r="I58" s="18">
        <v>184</v>
      </c>
      <c r="J58" s="18">
        <v>180</v>
      </c>
      <c r="K58" s="18">
        <v>164</v>
      </c>
      <c r="L58" s="18">
        <v>167</v>
      </c>
      <c r="M58" s="43">
        <v>175</v>
      </c>
      <c r="N58" s="43">
        <v>122</v>
      </c>
      <c r="O58" s="43">
        <f t="shared" si="0"/>
        <v>175</v>
      </c>
      <c r="P58" s="42">
        <f t="shared" si="1"/>
        <v>174</v>
      </c>
      <c r="Q58" s="174">
        <v>199</v>
      </c>
      <c r="R58" s="18">
        <f t="shared" si="2"/>
        <v>199</v>
      </c>
      <c r="S58" s="171">
        <f t="shared" si="3"/>
        <v>174</v>
      </c>
      <c r="T58" s="171"/>
      <c r="U58" s="172">
        <v>195</v>
      </c>
      <c r="V58" s="172">
        <f t="shared" si="4"/>
        <v>-4</v>
      </c>
      <c r="W58" s="172"/>
      <c r="Y58" s="226">
        <v>205</v>
      </c>
      <c r="Z58" s="172">
        <f t="shared" si="5"/>
        <v>205</v>
      </c>
    </row>
    <row r="59" spans="1:26" s="7" customFormat="1" x14ac:dyDescent="0.25">
      <c r="A59" s="14" t="s">
        <v>136</v>
      </c>
      <c r="B59" s="15" t="s">
        <v>23</v>
      </c>
      <c r="C59" s="15" t="s">
        <v>137</v>
      </c>
      <c r="D59" s="16" t="s">
        <v>27</v>
      </c>
      <c r="E59" s="17" t="s">
        <v>0</v>
      </c>
      <c r="F59" s="16" t="s">
        <v>25</v>
      </c>
      <c r="G59" s="16" t="s">
        <v>26</v>
      </c>
      <c r="H59" s="18">
        <v>169</v>
      </c>
      <c r="I59" s="18">
        <v>111</v>
      </c>
      <c r="J59" s="18">
        <v>111</v>
      </c>
      <c r="K59" s="18">
        <v>113</v>
      </c>
      <c r="L59" s="18">
        <v>141</v>
      </c>
      <c r="M59" s="43">
        <v>200</v>
      </c>
      <c r="N59" s="43">
        <v>111</v>
      </c>
      <c r="O59" s="43">
        <f t="shared" si="0"/>
        <v>200</v>
      </c>
      <c r="P59" s="42">
        <f t="shared" si="1"/>
        <v>122</v>
      </c>
      <c r="Q59" s="174">
        <v>144</v>
      </c>
      <c r="R59" s="18">
        <f t="shared" si="2"/>
        <v>144</v>
      </c>
      <c r="S59" s="171">
        <f t="shared" si="3"/>
        <v>133</v>
      </c>
      <c r="T59" s="171"/>
      <c r="U59" s="172">
        <v>141</v>
      </c>
      <c r="V59" s="172">
        <f t="shared" si="4"/>
        <v>-3</v>
      </c>
      <c r="W59" s="172"/>
      <c r="Y59" s="226">
        <v>194</v>
      </c>
      <c r="Z59" s="172">
        <f t="shared" si="5"/>
        <v>194</v>
      </c>
    </row>
    <row r="60" spans="1:26" s="7" customFormat="1" x14ac:dyDescent="0.25">
      <c r="A60" s="14" t="s">
        <v>138</v>
      </c>
      <c r="B60" s="15" t="s">
        <v>23</v>
      </c>
      <c r="C60" s="15" t="s">
        <v>139</v>
      </c>
      <c r="D60" s="16" t="s">
        <v>27</v>
      </c>
      <c r="E60" s="17" t="s">
        <v>0</v>
      </c>
      <c r="F60" s="16" t="s">
        <v>25</v>
      </c>
      <c r="G60" s="16" t="s">
        <v>26</v>
      </c>
      <c r="H60" s="18">
        <v>190</v>
      </c>
      <c r="I60" s="18">
        <v>170</v>
      </c>
      <c r="J60" s="18">
        <v>169</v>
      </c>
      <c r="K60" s="18">
        <v>122</v>
      </c>
      <c r="L60" s="18">
        <v>177</v>
      </c>
      <c r="M60" s="43">
        <v>173</v>
      </c>
      <c r="N60" s="43">
        <v>120</v>
      </c>
      <c r="O60" s="43">
        <f t="shared" si="0"/>
        <v>173</v>
      </c>
      <c r="P60" s="42">
        <f t="shared" si="1"/>
        <v>171</v>
      </c>
      <c r="Q60" s="174">
        <v>188</v>
      </c>
      <c r="R60" s="18">
        <f t="shared" si="2"/>
        <v>188</v>
      </c>
      <c r="S60" s="171">
        <f t="shared" si="3"/>
        <v>173</v>
      </c>
      <c r="T60" s="171"/>
      <c r="U60" s="172">
        <v>186</v>
      </c>
      <c r="V60" s="172">
        <f t="shared" si="4"/>
        <v>-2</v>
      </c>
      <c r="W60" s="172"/>
      <c r="Y60" s="226">
        <v>200</v>
      </c>
      <c r="Z60" s="172">
        <f t="shared" si="5"/>
        <v>200</v>
      </c>
    </row>
    <row r="61" spans="1:26" s="7" customFormat="1" x14ac:dyDescent="0.25">
      <c r="A61" s="14" t="s">
        <v>140</v>
      </c>
      <c r="B61" s="15" t="s">
        <v>23</v>
      </c>
      <c r="C61" s="15" t="s">
        <v>141</v>
      </c>
      <c r="D61" s="16" t="s">
        <v>27</v>
      </c>
      <c r="E61" s="17" t="s">
        <v>0</v>
      </c>
      <c r="F61" s="16" t="s">
        <v>25</v>
      </c>
      <c r="G61" s="16" t="s">
        <v>26</v>
      </c>
      <c r="H61" s="18">
        <v>159</v>
      </c>
      <c r="I61" s="18">
        <v>124</v>
      </c>
      <c r="J61" s="18">
        <v>149</v>
      </c>
      <c r="K61" s="18">
        <v>162</v>
      </c>
      <c r="L61" s="18">
        <v>157</v>
      </c>
      <c r="M61" s="43">
        <v>187</v>
      </c>
      <c r="N61" s="43">
        <v>113</v>
      </c>
      <c r="O61" s="43">
        <f t="shared" si="0"/>
        <v>187</v>
      </c>
      <c r="P61" s="42">
        <f t="shared" si="1"/>
        <v>156</v>
      </c>
      <c r="Q61" s="174">
        <v>181</v>
      </c>
      <c r="R61" s="18">
        <f t="shared" si="2"/>
        <v>181</v>
      </c>
      <c r="S61" s="171">
        <f t="shared" si="3"/>
        <v>167</v>
      </c>
      <c r="T61" s="171"/>
      <c r="U61" s="172">
        <v>178</v>
      </c>
      <c r="V61" s="172">
        <f t="shared" si="4"/>
        <v>-3</v>
      </c>
      <c r="W61" s="172"/>
      <c r="Y61" s="226">
        <v>200</v>
      </c>
      <c r="Z61" s="172">
        <f t="shared" si="5"/>
        <v>200</v>
      </c>
    </row>
    <row r="62" spans="1:26" s="7" customFormat="1" x14ac:dyDescent="0.25">
      <c r="A62" s="14" t="s">
        <v>142</v>
      </c>
      <c r="B62" s="15" t="s">
        <v>23</v>
      </c>
      <c r="C62" s="15" t="s">
        <v>143</v>
      </c>
      <c r="D62" s="16" t="s">
        <v>27</v>
      </c>
      <c r="E62" s="17" t="s">
        <v>0</v>
      </c>
      <c r="F62" s="16" t="s">
        <v>25</v>
      </c>
      <c r="G62" s="16" t="s">
        <v>26</v>
      </c>
      <c r="H62" s="18">
        <v>135</v>
      </c>
      <c r="I62" s="18">
        <v>94</v>
      </c>
      <c r="J62" s="18">
        <v>111</v>
      </c>
      <c r="K62" s="18">
        <v>94</v>
      </c>
      <c r="L62" s="18">
        <v>110</v>
      </c>
      <c r="M62" s="43">
        <v>153</v>
      </c>
      <c r="N62" s="43">
        <v>94</v>
      </c>
      <c r="O62" s="43">
        <f t="shared" si="0"/>
        <v>153</v>
      </c>
      <c r="P62" s="42">
        <f t="shared" si="1"/>
        <v>105</v>
      </c>
      <c r="Q62" s="174">
        <v>154</v>
      </c>
      <c r="R62" s="18">
        <f t="shared" si="2"/>
        <v>154</v>
      </c>
      <c r="S62" s="171">
        <f t="shared" si="3"/>
        <v>125</v>
      </c>
      <c r="T62" s="171"/>
      <c r="U62" s="172">
        <v>150</v>
      </c>
      <c r="V62" s="172">
        <f t="shared" si="4"/>
        <v>-4</v>
      </c>
      <c r="W62" s="172"/>
      <c r="Y62" s="226">
        <v>174</v>
      </c>
      <c r="Z62" s="172">
        <f t="shared" si="5"/>
        <v>174</v>
      </c>
    </row>
    <row r="63" spans="1:26" s="7" customFormat="1" x14ac:dyDescent="0.25">
      <c r="A63" s="14" t="s">
        <v>144</v>
      </c>
      <c r="B63" s="15" t="s">
        <v>23</v>
      </c>
      <c r="C63" s="15" t="s">
        <v>145</v>
      </c>
      <c r="D63" s="16" t="s">
        <v>27</v>
      </c>
      <c r="E63" s="17" t="s">
        <v>0</v>
      </c>
      <c r="F63" s="16" t="s">
        <v>25</v>
      </c>
      <c r="G63" s="16" t="s">
        <v>26</v>
      </c>
      <c r="H63" s="18">
        <v>194</v>
      </c>
      <c r="I63" s="18">
        <v>195</v>
      </c>
      <c r="J63" s="18">
        <v>185</v>
      </c>
      <c r="K63" s="18">
        <v>148</v>
      </c>
      <c r="L63" s="18">
        <v>179</v>
      </c>
      <c r="M63" s="43">
        <v>149</v>
      </c>
      <c r="N63" s="43">
        <v>121</v>
      </c>
      <c r="O63" s="43">
        <f t="shared" si="0"/>
        <v>149</v>
      </c>
      <c r="P63" s="42">
        <f t="shared" si="1"/>
        <v>171</v>
      </c>
      <c r="Q63" s="174">
        <v>195</v>
      </c>
      <c r="R63" s="18">
        <f t="shared" si="2"/>
        <v>195</v>
      </c>
      <c r="S63" s="171">
        <f t="shared" si="3"/>
        <v>171</v>
      </c>
      <c r="T63" s="171"/>
      <c r="U63" s="172">
        <v>168</v>
      </c>
      <c r="V63" s="172">
        <f t="shared" si="4"/>
        <v>-27</v>
      </c>
      <c r="W63" s="172"/>
      <c r="Y63" s="226">
        <v>205</v>
      </c>
      <c r="Z63" s="172">
        <f t="shared" si="5"/>
        <v>205</v>
      </c>
    </row>
    <row r="64" spans="1:26" s="7" customFormat="1" x14ac:dyDescent="0.25">
      <c r="A64" s="14" t="s">
        <v>146</v>
      </c>
      <c r="B64" s="15" t="s">
        <v>23</v>
      </c>
      <c r="C64" s="15" t="s">
        <v>147</v>
      </c>
      <c r="D64" s="16" t="s">
        <v>27</v>
      </c>
      <c r="E64" s="17" t="s">
        <v>0</v>
      </c>
      <c r="F64" s="16" t="s">
        <v>25</v>
      </c>
      <c r="G64" s="16" t="s">
        <v>26</v>
      </c>
      <c r="H64" s="18">
        <v>169</v>
      </c>
      <c r="I64" s="18">
        <v>124</v>
      </c>
      <c r="J64" s="18">
        <v>145</v>
      </c>
      <c r="K64" s="18">
        <v>106</v>
      </c>
      <c r="L64" s="18">
        <v>140</v>
      </c>
      <c r="M64" s="43">
        <v>171</v>
      </c>
      <c r="N64" s="43">
        <v>106</v>
      </c>
      <c r="O64" s="43">
        <f t="shared" si="0"/>
        <v>171</v>
      </c>
      <c r="P64" s="42">
        <f t="shared" si="1"/>
        <v>136</v>
      </c>
      <c r="Q64" s="174">
        <v>169</v>
      </c>
      <c r="R64" s="18">
        <f t="shared" si="2"/>
        <v>169</v>
      </c>
      <c r="S64" s="171">
        <f t="shared" si="3"/>
        <v>151</v>
      </c>
      <c r="T64" s="171"/>
      <c r="U64" s="172">
        <v>164</v>
      </c>
      <c r="V64" s="172">
        <f t="shared" si="4"/>
        <v>-5</v>
      </c>
      <c r="W64" s="172"/>
      <c r="Y64" s="226">
        <v>185</v>
      </c>
      <c r="Z64" s="172">
        <f t="shared" si="5"/>
        <v>185</v>
      </c>
    </row>
    <row r="65" spans="1:26" s="7" customFormat="1" x14ac:dyDescent="0.25">
      <c r="A65" s="14" t="s">
        <v>148</v>
      </c>
      <c r="B65" s="15" t="s">
        <v>23</v>
      </c>
      <c r="C65" s="15" t="s">
        <v>149</v>
      </c>
      <c r="D65" s="16" t="s">
        <v>27</v>
      </c>
      <c r="E65" s="17" t="s">
        <v>0</v>
      </c>
      <c r="F65" s="16" t="s">
        <v>25</v>
      </c>
      <c r="G65" s="16" t="s">
        <v>26</v>
      </c>
      <c r="H65" s="18">
        <v>183</v>
      </c>
      <c r="I65" s="18">
        <v>116</v>
      </c>
      <c r="J65" s="18">
        <v>163</v>
      </c>
      <c r="K65" s="18">
        <v>130</v>
      </c>
      <c r="L65" s="18">
        <v>163</v>
      </c>
      <c r="M65" s="43">
        <v>186</v>
      </c>
      <c r="N65" s="43">
        <v>116</v>
      </c>
      <c r="O65" s="43">
        <f t="shared" si="0"/>
        <v>186</v>
      </c>
      <c r="P65" s="42">
        <f t="shared" si="1"/>
        <v>152</v>
      </c>
      <c r="Q65" s="174">
        <v>190</v>
      </c>
      <c r="R65" s="18">
        <f t="shared" si="2"/>
        <v>190</v>
      </c>
      <c r="S65" s="171">
        <f t="shared" si="3"/>
        <v>171</v>
      </c>
      <c r="T65" s="171"/>
      <c r="U65" s="172">
        <v>185</v>
      </c>
      <c r="V65" s="172">
        <f t="shared" si="4"/>
        <v>-5</v>
      </c>
      <c r="W65" s="172"/>
      <c r="Y65" s="226">
        <v>205</v>
      </c>
      <c r="Z65" s="172">
        <f t="shared" si="5"/>
        <v>205</v>
      </c>
    </row>
    <row r="66" spans="1:26" s="7" customFormat="1" x14ac:dyDescent="0.25">
      <c r="A66" s="14" t="s">
        <v>150</v>
      </c>
      <c r="B66" s="15" t="s">
        <v>23</v>
      </c>
      <c r="C66" s="15" t="s">
        <v>151</v>
      </c>
      <c r="D66" s="16" t="s">
        <v>27</v>
      </c>
      <c r="E66" s="17" t="s">
        <v>0</v>
      </c>
      <c r="F66" s="16" t="s">
        <v>25</v>
      </c>
      <c r="G66" s="16" t="s">
        <v>26</v>
      </c>
      <c r="H66" s="18">
        <v>166</v>
      </c>
      <c r="I66" s="18">
        <v>109</v>
      </c>
      <c r="J66" s="18">
        <v>152</v>
      </c>
      <c r="K66" s="18">
        <v>113</v>
      </c>
      <c r="L66" s="18">
        <v>155</v>
      </c>
      <c r="M66" s="43">
        <v>170</v>
      </c>
      <c r="N66" s="43">
        <v>108</v>
      </c>
      <c r="O66" s="43">
        <f t="shared" si="0"/>
        <v>170</v>
      </c>
      <c r="P66" s="42">
        <f t="shared" si="1"/>
        <v>140</v>
      </c>
      <c r="Q66" s="174">
        <v>178</v>
      </c>
      <c r="R66" s="18">
        <f t="shared" si="2"/>
        <v>178</v>
      </c>
      <c r="S66" s="171">
        <f t="shared" si="3"/>
        <v>159</v>
      </c>
      <c r="T66" s="171"/>
      <c r="U66" s="172">
        <v>174</v>
      </c>
      <c r="V66" s="172">
        <f t="shared" si="4"/>
        <v>-4</v>
      </c>
      <c r="W66" s="172"/>
      <c r="Y66" s="226">
        <v>198</v>
      </c>
      <c r="Z66" s="172">
        <f t="shared" si="5"/>
        <v>198</v>
      </c>
    </row>
    <row r="67" spans="1:26" s="7" customFormat="1" x14ac:dyDescent="0.25">
      <c r="A67" s="14" t="s">
        <v>152</v>
      </c>
      <c r="B67" s="15" t="s">
        <v>23</v>
      </c>
      <c r="C67" s="15" t="s">
        <v>153</v>
      </c>
      <c r="D67" s="16" t="s">
        <v>27</v>
      </c>
      <c r="E67" s="17" t="s">
        <v>0</v>
      </c>
      <c r="F67" s="16" t="s">
        <v>25</v>
      </c>
      <c r="G67" s="16" t="s">
        <v>26</v>
      </c>
      <c r="H67" s="18">
        <v>179</v>
      </c>
      <c r="I67" s="18">
        <v>183</v>
      </c>
      <c r="J67" s="18">
        <v>165</v>
      </c>
      <c r="K67" s="18">
        <v>156</v>
      </c>
      <c r="L67" s="18">
        <v>162</v>
      </c>
      <c r="M67" s="43">
        <v>187</v>
      </c>
      <c r="N67" s="43">
        <v>126</v>
      </c>
      <c r="O67" s="43">
        <f t="shared" si="0"/>
        <v>187</v>
      </c>
      <c r="P67" s="42">
        <f t="shared" si="1"/>
        <v>170</v>
      </c>
      <c r="Q67" s="174">
        <v>195</v>
      </c>
      <c r="R67" s="18">
        <f t="shared" si="2"/>
        <v>195</v>
      </c>
      <c r="S67" s="171">
        <f t="shared" si="3"/>
        <v>171</v>
      </c>
      <c r="T67" s="171"/>
      <c r="U67" s="172">
        <v>188</v>
      </c>
      <c r="V67" s="172">
        <f t="shared" si="4"/>
        <v>-7</v>
      </c>
      <c r="W67" s="172"/>
      <c r="Y67" s="226">
        <v>211</v>
      </c>
      <c r="Z67" s="172">
        <f t="shared" si="5"/>
        <v>211</v>
      </c>
    </row>
    <row r="68" spans="1:26" s="7" customFormat="1" x14ac:dyDescent="0.25">
      <c r="A68" s="14" t="s">
        <v>154</v>
      </c>
      <c r="B68" s="15" t="s">
        <v>23</v>
      </c>
      <c r="C68" s="15" t="s">
        <v>155</v>
      </c>
      <c r="D68" s="16" t="s">
        <v>27</v>
      </c>
      <c r="E68" s="17" t="s">
        <v>0</v>
      </c>
      <c r="F68" s="16" t="s">
        <v>25</v>
      </c>
      <c r="G68" s="16" t="s">
        <v>26</v>
      </c>
      <c r="H68" s="18">
        <v>193</v>
      </c>
      <c r="I68" s="18">
        <v>157</v>
      </c>
      <c r="J68" s="18">
        <v>148</v>
      </c>
      <c r="K68" s="18">
        <v>128</v>
      </c>
      <c r="L68" s="18">
        <v>172</v>
      </c>
      <c r="M68" s="43">
        <v>182</v>
      </c>
      <c r="N68" s="43">
        <v>107</v>
      </c>
      <c r="O68" s="43">
        <f t="shared" si="0"/>
        <v>182</v>
      </c>
      <c r="P68" s="42">
        <f t="shared" si="1"/>
        <v>159</v>
      </c>
      <c r="Q68" s="174">
        <v>187</v>
      </c>
      <c r="R68" s="18">
        <f t="shared" si="2"/>
        <v>187</v>
      </c>
      <c r="S68" s="171">
        <f t="shared" si="3"/>
        <v>167</v>
      </c>
      <c r="T68" s="171"/>
      <c r="U68" s="193">
        <v>157</v>
      </c>
      <c r="V68" s="172">
        <f t="shared" si="4"/>
        <v>-30</v>
      </c>
      <c r="W68" s="172"/>
      <c r="Y68" s="226">
        <v>187</v>
      </c>
      <c r="Z68" s="172">
        <f t="shared" si="5"/>
        <v>187</v>
      </c>
    </row>
    <row r="69" spans="1:26" s="7" customFormat="1" x14ac:dyDescent="0.25">
      <c r="A69" s="14" t="s">
        <v>156</v>
      </c>
      <c r="B69" s="15" t="s">
        <v>23</v>
      </c>
      <c r="C69" s="15" t="s">
        <v>157</v>
      </c>
      <c r="D69" s="16" t="s">
        <v>27</v>
      </c>
      <c r="E69" s="17" t="s">
        <v>0</v>
      </c>
      <c r="F69" s="16" t="s">
        <v>25</v>
      </c>
      <c r="G69" s="16" t="s">
        <v>26</v>
      </c>
      <c r="H69" s="18">
        <v>178</v>
      </c>
      <c r="I69" s="18">
        <v>191</v>
      </c>
      <c r="J69" s="18">
        <v>180</v>
      </c>
      <c r="K69" s="18">
        <v>121</v>
      </c>
      <c r="L69" s="18">
        <v>158</v>
      </c>
      <c r="M69" s="43">
        <v>164</v>
      </c>
      <c r="N69" s="43">
        <v>120</v>
      </c>
      <c r="O69" s="43">
        <f t="shared" ref="O69:O103" si="6">+MAX(N69,M69)</f>
        <v>164</v>
      </c>
      <c r="P69" s="42">
        <f t="shared" ref="P69:P103" si="7">+ROUND((SUM(I69:L69,O69)-MIN(I69:L69,O69)-MAX(I69:L69,O69))/3,0)</f>
        <v>167</v>
      </c>
      <c r="Q69" s="174">
        <v>202</v>
      </c>
      <c r="R69" s="18">
        <f t="shared" ref="R69:R103" si="8">+MAX(Q69,N69)</f>
        <v>202</v>
      </c>
      <c r="S69" s="171">
        <f t="shared" ref="S69:S103" si="9">+ROUND((SUM(R69,O69,J69:L69)-MAX(J69:L69,O69,R69)-MIN(J69:L69,O69,R69))/3,0)</f>
        <v>167</v>
      </c>
      <c r="T69" s="171"/>
      <c r="U69" s="172">
        <v>196</v>
      </c>
      <c r="V69" s="172">
        <f t="shared" ref="V69:V103" si="10">+U69-Q69</f>
        <v>-6</v>
      </c>
      <c r="W69" s="172"/>
      <c r="Y69" s="226">
        <v>199</v>
      </c>
      <c r="Z69" s="172">
        <f t="shared" ref="Z69:Z103" si="11">+MAX(Y69,N69)</f>
        <v>199</v>
      </c>
    </row>
    <row r="70" spans="1:26" s="7" customFormat="1" x14ac:dyDescent="0.25">
      <c r="A70" s="14" t="s">
        <v>158</v>
      </c>
      <c r="B70" s="15" t="s">
        <v>23</v>
      </c>
      <c r="C70" s="15" t="s">
        <v>159</v>
      </c>
      <c r="D70" s="16" t="s">
        <v>27</v>
      </c>
      <c r="E70" s="17" t="s">
        <v>0</v>
      </c>
      <c r="F70" s="16" t="s">
        <v>25</v>
      </c>
      <c r="G70" s="16" t="s">
        <v>26</v>
      </c>
      <c r="H70" s="18">
        <v>201</v>
      </c>
      <c r="I70" s="18">
        <v>169</v>
      </c>
      <c r="J70" s="18">
        <v>153</v>
      </c>
      <c r="K70" s="18">
        <v>114</v>
      </c>
      <c r="L70" s="18">
        <v>176</v>
      </c>
      <c r="M70" s="43">
        <v>156</v>
      </c>
      <c r="N70" s="43">
        <v>109</v>
      </c>
      <c r="O70" s="43">
        <f t="shared" si="6"/>
        <v>156</v>
      </c>
      <c r="P70" s="42">
        <f t="shared" si="7"/>
        <v>159</v>
      </c>
      <c r="Q70" s="174">
        <v>168</v>
      </c>
      <c r="R70" s="18">
        <f t="shared" si="8"/>
        <v>168</v>
      </c>
      <c r="S70" s="171">
        <f t="shared" si="9"/>
        <v>159</v>
      </c>
      <c r="T70" s="171"/>
      <c r="U70" s="172">
        <v>166</v>
      </c>
      <c r="V70" s="172">
        <f t="shared" si="10"/>
        <v>-2</v>
      </c>
      <c r="W70" s="172"/>
      <c r="Y70" s="226">
        <v>183</v>
      </c>
      <c r="Z70" s="172">
        <f t="shared" si="11"/>
        <v>183</v>
      </c>
    </row>
    <row r="71" spans="1:26" s="7" customFormat="1" x14ac:dyDescent="0.25">
      <c r="A71" s="14" t="s">
        <v>160</v>
      </c>
      <c r="B71" s="15" t="s">
        <v>23</v>
      </c>
      <c r="C71" s="15" t="s">
        <v>161</v>
      </c>
      <c r="D71" s="16" t="s">
        <v>27</v>
      </c>
      <c r="E71" s="17" t="s">
        <v>0</v>
      </c>
      <c r="F71" s="16" t="s">
        <v>25</v>
      </c>
      <c r="G71" s="16" t="s">
        <v>26</v>
      </c>
      <c r="H71" s="18">
        <v>152</v>
      </c>
      <c r="I71" s="18">
        <v>95</v>
      </c>
      <c r="J71" s="18">
        <v>105</v>
      </c>
      <c r="K71" s="18">
        <v>95</v>
      </c>
      <c r="L71" s="18">
        <v>103</v>
      </c>
      <c r="M71" s="43">
        <v>175</v>
      </c>
      <c r="N71" s="43">
        <v>95</v>
      </c>
      <c r="O71" s="43">
        <f t="shared" si="6"/>
        <v>175</v>
      </c>
      <c r="P71" s="42">
        <f t="shared" si="7"/>
        <v>101</v>
      </c>
      <c r="Q71" s="174">
        <v>158</v>
      </c>
      <c r="R71" s="18">
        <f t="shared" si="8"/>
        <v>158</v>
      </c>
      <c r="S71" s="171">
        <f t="shared" si="9"/>
        <v>122</v>
      </c>
      <c r="T71" s="171"/>
      <c r="U71" s="193">
        <v>122</v>
      </c>
      <c r="V71" s="172">
        <f t="shared" si="10"/>
        <v>-36</v>
      </c>
      <c r="W71" s="172"/>
      <c r="Y71" s="226">
        <v>180</v>
      </c>
      <c r="Z71" s="172">
        <f t="shared" si="11"/>
        <v>180</v>
      </c>
    </row>
    <row r="72" spans="1:26" s="7" customFormat="1" x14ac:dyDescent="0.25">
      <c r="A72" s="14" t="s">
        <v>162</v>
      </c>
      <c r="B72" s="15" t="s">
        <v>23</v>
      </c>
      <c r="C72" s="15" t="s">
        <v>163</v>
      </c>
      <c r="D72" s="16" t="s">
        <v>27</v>
      </c>
      <c r="E72" s="17" t="s">
        <v>0</v>
      </c>
      <c r="F72" s="16" t="s">
        <v>25</v>
      </c>
      <c r="G72" s="16" t="s">
        <v>26</v>
      </c>
      <c r="H72" s="18">
        <v>193</v>
      </c>
      <c r="I72" s="18">
        <v>156</v>
      </c>
      <c r="J72" s="18">
        <v>153</v>
      </c>
      <c r="K72" s="18">
        <v>131</v>
      </c>
      <c r="L72" s="18">
        <v>154</v>
      </c>
      <c r="M72" s="43">
        <v>160</v>
      </c>
      <c r="N72" s="43">
        <v>109</v>
      </c>
      <c r="O72" s="43">
        <f t="shared" si="6"/>
        <v>160</v>
      </c>
      <c r="P72" s="42">
        <f t="shared" si="7"/>
        <v>154</v>
      </c>
      <c r="Q72" s="174">
        <v>185</v>
      </c>
      <c r="R72" s="18">
        <f t="shared" si="8"/>
        <v>185</v>
      </c>
      <c r="S72" s="171">
        <f t="shared" si="9"/>
        <v>156</v>
      </c>
      <c r="T72" s="171"/>
      <c r="U72" s="172">
        <v>182</v>
      </c>
      <c r="V72" s="172">
        <f t="shared" si="10"/>
        <v>-3</v>
      </c>
      <c r="W72" s="172"/>
      <c r="Y72" s="226">
        <v>185</v>
      </c>
      <c r="Z72" s="172">
        <f t="shared" si="11"/>
        <v>185</v>
      </c>
    </row>
    <row r="73" spans="1:26" s="7" customFormat="1" x14ac:dyDescent="0.25">
      <c r="A73" s="14" t="s">
        <v>164</v>
      </c>
      <c r="B73" s="15" t="s">
        <v>23</v>
      </c>
      <c r="C73" s="15" t="s">
        <v>165</v>
      </c>
      <c r="D73" s="16" t="s">
        <v>27</v>
      </c>
      <c r="E73" s="17" t="s">
        <v>0</v>
      </c>
      <c r="F73" s="16" t="s">
        <v>25</v>
      </c>
      <c r="G73" s="16" t="s">
        <v>26</v>
      </c>
      <c r="H73" s="18">
        <v>167</v>
      </c>
      <c r="I73" s="18">
        <v>144</v>
      </c>
      <c r="J73" s="18">
        <v>164</v>
      </c>
      <c r="K73" s="18">
        <v>151</v>
      </c>
      <c r="L73" s="18">
        <v>157</v>
      </c>
      <c r="M73" s="43">
        <v>185</v>
      </c>
      <c r="N73" s="43">
        <v>116</v>
      </c>
      <c r="O73" s="43">
        <f t="shared" si="6"/>
        <v>185</v>
      </c>
      <c r="P73" s="42">
        <f t="shared" si="7"/>
        <v>157</v>
      </c>
      <c r="Q73" s="174">
        <v>177</v>
      </c>
      <c r="R73" s="18">
        <f t="shared" si="8"/>
        <v>177</v>
      </c>
      <c r="S73" s="171">
        <f t="shared" si="9"/>
        <v>166</v>
      </c>
      <c r="T73" s="171"/>
      <c r="U73" s="172">
        <v>174</v>
      </c>
      <c r="V73" s="172">
        <f t="shared" si="10"/>
        <v>-3</v>
      </c>
      <c r="W73" s="172"/>
      <c r="Y73" s="226">
        <v>203</v>
      </c>
      <c r="Z73" s="172">
        <f t="shared" si="11"/>
        <v>203</v>
      </c>
    </row>
    <row r="74" spans="1:26" s="7" customFormat="1" x14ac:dyDescent="0.25">
      <c r="A74" s="14" t="s">
        <v>166</v>
      </c>
      <c r="B74" s="15" t="s">
        <v>23</v>
      </c>
      <c r="C74" s="15" t="s">
        <v>167</v>
      </c>
      <c r="D74" s="16" t="s">
        <v>27</v>
      </c>
      <c r="E74" s="17" t="s">
        <v>0</v>
      </c>
      <c r="F74" s="16" t="s">
        <v>25</v>
      </c>
      <c r="G74" s="16" t="s">
        <v>26</v>
      </c>
      <c r="H74" s="18">
        <v>199</v>
      </c>
      <c r="I74" s="18">
        <v>191</v>
      </c>
      <c r="J74" s="18">
        <v>185</v>
      </c>
      <c r="K74" s="18">
        <v>158</v>
      </c>
      <c r="L74" s="18">
        <v>188</v>
      </c>
      <c r="M74" s="43">
        <v>169</v>
      </c>
      <c r="N74" s="43">
        <v>123</v>
      </c>
      <c r="O74" s="43">
        <f t="shared" si="6"/>
        <v>169</v>
      </c>
      <c r="P74" s="42">
        <f t="shared" si="7"/>
        <v>181</v>
      </c>
      <c r="Q74" s="174">
        <v>205</v>
      </c>
      <c r="R74" s="18">
        <f t="shared" si="8"/>
        <v>205</v>
      </c>
      <c r="S74" s="171">
        <f t="shared" si="9"/>
        <v>181</v>
      </c>
      <c r="T74" s="171"/>
      <c r="U74" s="172">
        <v>184</v>
      </c>
      <c r="V74" s="172">
        <f t="shared" si="10"/>
        <v>-21</v>
      </c>
      <c r="W74" s="172"/>
      <c r="Y74" s="226">
        <v>210</v>
      </c>
      <c r="Z74" s="172">
        <f t="shared" si="11"/>
        <v>210</v>
      </c>
    </row>
    <row r="75" spans="1:26" s="7" customFormat="1" x14ac:dyDescent="0.25">
      <c r="A75" s="14" t="s">
        <v>168</v>
      </c>
      <c r="B75" s="15" t="s">
        <v>23</v>
      </c>
      <c r="C75" s="15" t="s">
        <v>169</v>
      </c>
      <c r="D75" s="16" t="s">
        <v>27</v>
      </c>
      <c r="E75" s="17" t="s">
        <v>0</v>
      </c>
      <c r="F75" s="16" t="s">
        <v>25</v>
      </c>
      <c r="G75" s="16" t="s">
        <v>26</v>
      </c>
      <c r="H75" s="18">
        <v>194</v>
      </c>
      <c r="I75" s="18">
        <v>193</v>
      </c>
      <c r="J75" s="18">
        <v>184</v>
      </c>
      <c r="K75" s="18">
        <v>166</v>
      </c>
      <c r="L75" s="18">
        <v>176</v>
      </c>
      <c r="M75" s="43">
        <v>166</v>
      </c>
      <c r="N75" s="43">
        <v>118</v>
      </c>
      <c r="O75" s="43">
        <f t="shared" si="6"/>
        <v>166</v>
      </c>
      <c r="P75" s="42">
        <f t="shared" si="7"/>
        <v>175</v>
      </c>
      <c r="Q75" s="174">
        <v>205</v>
      </c>
      <c r="R75" s="18">
        <f t="shared" si="8"/>
        <v>205</v>
      </c>
      <c r="S75" s="171">
        <f t="shared" si="9"/>
        <v>175</v>
      </c>
      <c r="T75" s="171"/>
      <c r="U75" s="172">
        <v>197</v>
      </c>
      <c r="V75" s="172">
        <f t="shared" si="10"/>
        <v>-8</v>
      </c>
      <c r="W75" s="172"/>
      <c r="Y75" s="226">
        <v>203</v>
      </c>
      <c r="Z75" s="172">
        <f t="shared" si="11"/>
        <v>203</v>
      </c>
    </row>
    <row r="76" spans="1:26" s="7" customFormat="1" x14ac:dyDescent="0.25">
      <c r="A76" s="14" t="s">
        <v>170</v>
      </c>
      <c r="B76" s="15" t="s">
        <v>23</v>
      </c>
      <c r="C76" s="15" t="s">
        <v>171</v>
      </c>
      <c r="D76" s="16" t="s">
        <v>27</v>
      </c>
      <c r="E76" s="17" t="s">
        <v>0</v>
      </c>
      <c r="F76" s="16" t="s">
        <v>25</v>
      </c>
      <c r="G76" s="16" t="s">
        <v>26</v>
      </c>
      <c r="H76" s="18">
        <v>178</v>
      </c>
      <c r="I76" s="18">
        <v>150</v>
      </c>
      <c r="J76" s="18">
        <v>135</v>
      </c>
      <c r="K76" s="18">
        <v>115</v>
      </c>
      <c r="L76" s="18">
        <v>153</v>
      </c>
      <c r="M76" s="43">
        <v>182</v>
      </c>
      <c r="N76" s="43">
        <v>101</v>
      </c>
      <c r="O76" s="43">
        <f t="shared" si="6"/>
        <v>182</v>
      </c>
      <c r="P76" s="42">
        <f t="shared" si="7"/>
        <v>146</v>
      </c>
      <c r="Q76" s="174">
        <v>166</v>
      </c>
      <c r="R76" s="18">
        <f t="shared" si="8"/>
        <v>166</v>
      </c>
      <c r="S76" s="171">
        <f t="shared" si="9"/>
        <v>151</v>
      </c>
      <c r="T76" s="171"/>
      <c r="U76" s="172">
        <v>162</v>
      </c>
      <c r="V76" s="172">
        <f t="shared" si="10"/>
        <v>-4</v>
      </c>
      <c r="W76" s="172"/>
      <c r="Y76" s="226">
        <v>186</v>
      </c>
      <c r="Z76" s="172">
        <f t="shared" si="11"/>
        <v>186</v>
      </c>
    </row>
    <row r="77" spans="1:26" s="7" customFormat="1" x14ac:dyDescent="0.25">
      <c r="A77" s="14" t="s">
        <v>172</v>
      </c>
      <c r="B77" s="15" t="s">
        <v>23</v>
      </c>
      <c r="C77" s="15" t="s">
        <v>173</v>
      </c>
      <c r="D77" s="16" t="s">
        <v>27</v>
      </c>
      <c r="E77" s="17" t="s">
        <v>0</v>
      </c>
      <c r="F77" s="16" t="s">
        <v>25</v>
      </c>
      <c r="G77" s="16" t="s">
        <v>26</v>
      </c>
      <c r="H77" s="18">
        <v>189</v>
      </c>
      <c r="I77" s="18">
        <v>174</v>
      </c>
      <c r="J77" s="18">
        <v>174</v>
      </c>
      <c r="K77" s="18">
        <v>170</v>
      </c>
      <c r="L77" s="18">
        <v>168</v>
      </c>
      <c r="M77" s="43">
        <v>162</v>
      </c>
      <c r="N77" s="43">
        <v>121</v>
      </c>
      <c r="O77" s="43">
        <f t="shared" si="6"/>
        <v>162</v>
      </c>
      <c r="P77" s="42">
        <f t="shared" si="7"/>
        <v>171</v>
      </c>
      <c r="Q77" s="174">
        <v>197</v>
      </c>
      <c r="R77" s="18">
        <f t="shared" si="8"/>
        <v>197</v>
      </c>
      <c r="S77" s="171">
        <f t="shared" si="9"/>
        <v>171</v>
      </c>
      <c r="T77" s="171"/>
      <c r="U77" s="172">
        <v>191</v>
      </c>
      <c r="V77" s="172">
        <f t="shared" si="10"/>
        <v>-6</v>
      </c>
      <c r="W77" s="172"/>
      <c r="Y77" s="226">
        <v>196</v>
      </c>
      <c r="Z77" s="172">
        <f t="shared" si="11"/>
        <v>196</v>
      </c>
    </row>
    <row r="78" spans="1:26" s="7" customFormat="1" x14ac:dyDescent="0.25">
      <c r="A78" s="14" t="s">
        <v>174</v>
      </c>
      <c r="B78" s="15" t="s">
        <v>23</v>
      </c>
      <c r="C78" s="15" t="s">
        <v>175</v>
      </c>
      <c r="D78" s="16" t="s">
        <v>27</v>
      </c>
      <c r="E78" s="17" t="s">
        <v>0</v>
      </c>
      <c r="F78" s="16" t="s">
        <v>25</v>
      </c>
      <c r="G78" s="16" t="s">
        <v>26</v>
      </c>
      <c r="H78" s="18">
        <v>202</v>
      </c>
      <c r="I78" s="18">
        <v>184</v>
      </c>
      <c r="J78" s="18">
        <v>164</v>
      </c>
      <c r="K78" s="18">
        <v>118</v>
      </c>
      <c r="L78" s="18">
        <v>183</v>
      </c>
      <c r="M78" s="43">
        <v>173</v>
      </c>
      <c r="N78" s="43">
        <v>118</v>
      </c>
      <c r="O78" s="43">
        <f t="shared" si="6"/>
        <v>173</v>
      </c>
      <c r="P78" s="42">
        <f t="shared" si="7"/>
        <v>173</v>
      </c>
      <c r="Q78" s="174">
        <v>204</v>
      </c>
      <c r="R78" s="18">
        <f t="shared" si="8"/>
        <v>204</v>
      </c>
      <c r="S78" s="171">
        <f t="shared" si="9"/>
        <v>173</v>
      </c>
      <c r="T78" s="171"/>
      <c r="U78" s="172">
        <v>173</v>
      </c>
      <c r="V78" s="172">
        <f t="shared" si="10"/>
        <v>-31</v>
      </c>
      <c r="W78" s="172"/>
      <c r="Y78" s="226">
        <v>204</v>
      </c>
      <c r="Z78" s="172">
        <f t="shared" si="11"/>
        <v>204</v>
      </c>
    </row>
    <row r="79" spans="1:26" s="7" customFormat="1" x14ac:dyDescent="0.25">
      <c r="A79" s="14" t="s">
        <v>176</v>
      </c>
      <c r="B79" s="15" t="s">
        <v>23</v>
      </c>
      <c r="C79" s="15" t="s">
        <v>177</v>
      </c>
      <c r="D79" s="16" t="s">
        <v>27</v>
      </c>
      <c r="E79" s="17" t="s">
        <v>0</v>
      </c>
      <c r="F79" s="16" t="s">
        <v>25</v>
      </c>
      <c r="G79" s="16" t="s">
        <v>26</v>
      </c>
      <c r="H79" s="18">
        <v>191</v>
      </c>
      <c r="I79" s="18">
        <v>173</v>
      </c>
      <c r="J79" s="18">
        <v>181</v>
      </c>
      <c r="K79" s="18">
        <v>164</v>
      </c>
      <c r="L79" s="18">
        <v>162</v>
      </c>
      <c r="M79" s="43">
        <v>173</v>
      </c>
      <c r="N79" s="43">
        <v>122</v>
      </c>
      <c r="O79" s="43">
        <f t="shared" si="6"/>
        <v>173</v>
      </c>
      <c r="P79" s="42">
        <f t="shared" si="7"/>
        <v>170</v>
      </c>
      <c r="Q79" s="174">
        <v>205</v>
      </c>
      <c r="R79" s="18">
        <f t="shared" si="8"/>
        <v>205</v>
      </c>
      <c r="S79" s="171">
        <f t="shared" si="9"/>
        <v>173</v>
      </c>
      <c r="T79" s="171"/>
      <c r="U79" s="172">
        <v>200</v>
      </c>
      <c r="V79" s="172">
        <f t="shared" si="10"/>
        <v>-5</v>
      </c>
      <c r="W79" s="172"/>
      <c r="Y79" s="226">
        <v>207</v>
      </c>
      <c r="Z79" s="172">
        <f t="shared" si="11"/>
        <v>207</v>
      </c>
    </row>
    <row r="80" spans="1:26" s="7" customFormat="1" x14ac:dyDescent="0.25">
      <c r="A80" s="14" t="s">
        <v>178</v>
      </c>
      <c r="B80" s="15" t="s">
        <v>23</v>
      </c>
      <c r="C80" s="15" t="s">
        <v>179</v>
      </c>
      <c r="D80" s="16" t="s">
        <v>27</v>
      </c>
      <c r="E80" s="17" t="s">
        <v>0</v>
      </c>
      <c r="F80" s="16" t="s">
        <v>25</v>
      </c>
      <c r="G80" s="16" t="s">
        <v>26</v>
      </c>
      <c r="H80" s="18">
        <v>179</v>
      </c>
      <c r="I80" s="18">
        <v>136</v>
      </c>
      <c r="J80" s="18">
        <v>159</v>
      </c>
      <c r="K80" s="18">
        <v>148</v>
      </c>
      <c r="L80" s="18">
        <v>142</v>
      </c>
      <c r="M80" s="43">
        <v>180</v>
      </c>
      <c r="N80" s="43">
        <v>116</v>
      </c>
      <c r="O80" s="43">
        <f t="shared" si="6"/>
        <v>180</v>
      </c>
      <c r="P80" s="42">
        <f t="shared" si="7"/>
        <v>150</v>
      </c>
      <c r="Q80" s="174">
        <v>185</v>
      </c>
      <c r="R80" s="18">
        <f t="shared" si="8"/>
        <v>185</v>
      </c>
      <c r="S80" s="171">
        <f t="shared" si="9"/>
        <v>162</v>
      </c>
      <c r="T80" s="171"/>
      <c r="U80" s="172">
        <v>180</v>
      </c>
      <c r="V80" s="172">
        <f t="shared" si="10"/>
        <v>-5</v>
      </c>
      <c r="W80" s="172"/>
      <c r="Y80" s="226">
        <v>200</v>
      </c>
      <c r="Z80" s="172">
        <f t="shared" si="11"/>
        <v>200</v>
      </c>
    </row>
    <row r="81" spans="1:26" s="7" customFormat="1" x14ac:dyDescent="0.25">
      <c r="A81" s="14" t="s">
        <v>180</v>
      </c>
      <c r="B81" s="15" t="s">
        <v>23</v>
      </c>
      <c r="C81" s="15" t="s">
        <v>181</v>
      </c>
      <c r="D81" s="16" t="s">
        <v>27</v>
      </c>
      <c r="E81" s="17" t="s">
        <v>0</v>
      </c>
      <c r="F81" s="16" t="s">
        <v>25</v>
      </c>
      <c r="G81" s="16" t="s">
        <v>26</v>
      </c>
      <c r="H81" s="18">
        <v>194</v>
      </c>
      <c r="I81" s="18">
        <v>164</v>
      </c>
      <c r="J81" s="18">
        <v>164</v>
      </c>
      <c r="K81" s="18">
        <v>129</v>
      </c>
      <c r="L81" s="18">
        <v>179</v>
      </c>
      <c r="M81" s="43">
        <v>146</v>
      </c>
      <c r="N81" s="43">
        <v>114</v>
      </c>
      <c r="O81" s="43">
        <f t="shared" si="6"/>
        <v>146</v>
      </c>
      <c r="P81" s="42">
        <f t="shared" si="7"/>
        <v>158</v>
      </c>
      <c r="Q81" s="174">
        <v>203</v>
      </c>
      <c r="R81" s="18">
        <f t="shared" si="8"/>
        <v>203</v>
      </c>
      <c r="S81" s="171">
        <f t="shared" si="9"/>
        <v>163</v>
      </c>
      <c r="T81" s="171"/>
      <c r="U81" s="172">
        <v>200</v>
      </c>
      <c r="V81" s="172">
        <f t="shared" si="10"/>
        <v>-3</v>
      </c>
      <c r="W81" s="172"/>
      <c r="Y81" s="226">
        <v>210</v>
      </c>
      <c r="Z81" s="172">
        <f t="shared" si="11"/>
        <v>210</v>
      </c>
    </row>
    <row r="82" spans="1:26" s="7" customFormat="1" x14ac:dyDescent="0.25">
      <c r="A82" s="14" t="s">
        <v>182</v>
      </c>
      <c r="B82" s="15" t="s">
        <v>23</v>
      </c>
      <c r="C82" s="15" t="s">
        <v>183</v>
      </c>
      <c r="D82" s="16" t="s">
        <v>27</v>
      </c>
      <c r="E82" s="17" t="s">
        <v>0</v>
      </c>
      <c r="F82" s="16" t="s">
        <v>25</v>
      </c>
      <c r="G82" s="16" t="s">
        <v>26</v>
      </c>
      <c r="H82" s="18">
        <v>194</v>
      </c>
      <c r="I82" s="18">
        <v>164</v>
      </c>
      <c r="J82" s="18">
        <v>164</v>
      </c>
      <c r="K82" s="18">
        <v>129</v>
      </c>
      <c r="L82" s="18">
        <v>179</v>
      </c>
      <c r="M82" s="43">
        <v>146</v>
      </c>
      <c r="N82" s="43">
        <v>114</v>
      </c>
      <c r="O82" s="43">
        <f t="shared" si="6"/>
        <v>146</v>
      </c>
      <c r="P82" s="42">
        <f t="shared" si="7"/>
        <v>158</v>
      </c>
      <c r="Q82" s="174">
        <v>203</v>
      </c>
      <c r="R82" s="18">
        <f t="shared" si="8"/>
        <v>203</v>
      </c>
      <c r="S82" s="171">
        <f t="shared" si="9"/>
        <v>163</v>
      </c>
      <c r="T82" s="171"/>
      <c r="U82" s="172">
        <v>200</v>
      </c>
      <c r="V82" s="172">
        <f t="shared" si="10"/>
        <v>-3</v>
      </c>
      <c r="W82" s="172"/>
      <c r="Y82" s="226">
        <v>210</v>
      </c>
      <c r="Z82" s="172">
        <f t="shared" si="11"/>
        <v>210</v>
      </c>
    </row>
    <row r="83" spans="1:26" s="7" customFormat="1" x14ac:dyDescent="0.25">
      <c r="A83" s="14" t="s">
        <v>184</v>
      </c>
      <c r="B83" s="15" t="s">
        <v>23</v>
      </c>
      <c r="C83" s="15" t="s">
        <v>185</v>
      </c>
      <c r="D83" s="16" t="s">
        <v>27</v>
      </c>
      <c r="E83" s="17" t="s">
        <v>0</v>
      </c>
      <c r="F83" s="16" t="s">
        <v>25</v>
      </c>
      <c r="G83" s="16" t="s">
        <v>26</v>
      </c>
      <c r="H83" s="18">
        <v>185</v>
      </c>
      <c r="I83" s="18">
        <v>152</v>
      </c>
      <c r="J83" s="18">
        <v>178</v>
      </c>
      <c r="K83" s="18">
        <v>150</v>
      </c>
      <c r="L83" s="18">
        <v>156</v>
      </c>
      <c r="M83" s="43">
        <v>187</v>
      </c>
      <c r="N83" s="43">
        <v>121</v>
      </c>
      <c r="O83" s="43">
        <f t="shared" si="6"/>
        <v>187</v>
      </c>
      <c r="P83" s="42">
        <f t="shared" si="7"/>
        <v>162</v>
      </c>
      <c r="Q83" s="174">
        <v>197</v>
      </c>
      <c r="R83" s="18">
        <f t="shared" si="8"/>
        <v>197</v>
      </c>
      <c r="S83" s="171">
        <f t="shared" si="9"/>
        <v>174</v>
      </c>
      <c r="T83" s="171"/>
      <c r="U83" s="172">
        <v>194</v>
      </c>
      <c r="V83" s="172">
        <f t="shared" si="10"/>
        <v>-3</v>
      </c>
      <c r="W83" s="172"/>
      <c r="Y83" s="226">
        <v>213</v>
      </c>
      <c r="Z83" s="172">
        <f t="shared" si="11"/>
        <v>213</v>
      </c>
    </row>
    <row r="84" spans="1:26" s="7" customFormat="1" x14ac:dyDescent="0.25">
      <c r="A84" s="14" t="s">
        <v>186</v>
      </c>
      <c r="B84" s="15" t="s">
        <v>23</v>
      </c>
      <c r="C84" s="15" t="s">
        <v>187</v>
      </c>
      <c r="D84" s="16" t="s">
        <v>27</v>
      </c>
      <c r="E84" s="17" t="s">
        <v>0</v>
      </c>
      <c r="F84" s="16" t="s">
        <v>25</v>
      </c>
      <c r="G84" s="16" t="s">
        <v>26</v>
      </c>
      <c r="H84" s="18">
        <v>134</v>
      </c>
      <c r="I84" s="18">
        <v>93</v>
      </c>
      <c r="J84" s="18">
        <v>118</v>
      </c>
      <c r="K84" s="18">
        <v>93</v>
      </c>
      <c r="L84" s="18">
        <v>120</v>
      </c>
      <c r="M84" s="43">
        <v>166</v>
      </c>
      <c r="N84" s="43">
        <v>93</v>
      </c>
      <c r="O84" s="43">
        <f t="shared" si="6"/>
        <v>166</v>
      </c>
      <c r="P84" s="42">
        <f t="shared" si="7"/>
        <v>110</v>
      </c>
      <c r="Q84" s="174">
        <v>146</v>
      </c>
      <c r="R84" s="18">
        <f t="shared" si="8"/>
        <v>146</v>
      </c>
      <c r="S84" s="171">
        <f t="shared" si="9"/>
        <v>128</v>
      </c>
      <c r="T84" s="171"/>
      <c r="U84" s="172">
        <v>137</v>
      </c>
      <c r="V84" s="172">
        <f t="shared" si="10"/>
        <v>-9</v>
      </c>
      <c r="W84" s="172"/>
      <c r="Y84" s="226">
        <v>179</v>
      </c>
      <c r="Z84" s="172">
        <f t="shared" si="11"/>
        <v>179</v>
      </c>
    </row>
    <row r="85" spans="1:26" s="7" customFormat="1" x14ac:dyDescent="0.25">
      <c r="A85" s="14" t="s">
        <v>188</v>
      </c>
      <c r="B85" s="15" t="s">
        <v>23</v>
      </c>
      <c r="C85" s="15" t="s">
        <v>189</v>
      </c>
      <c r="D85" s="16" t="s">
        <v>27</v>
      </c>
      <c r="E85" s="17" t="s">
        <v>0</v>
      </c>
      <c r="F85" s="16" t="s">
        <v>25</v>
      </c>
      <c r="G85" s="16" t="s">
        <v>26</v>
      </c>
      <c r="H85" s="18">
        <v>183</v>
      </c>
      <c r="I85" s="18">
        <v>190</v>
      </c>
      <c r="J85" s="18">
        <v>183</v>
      </c>
      <c r="K85" s="18">
        <v>128</v>
      </c>
      <c r="L85" s="18">
        <v>139</v>
      </c>
      <c r="M85" s="43">
        <v>176</v>
      </c>
      <c r="N85" s="43">
        <v>119</v>
      </c>
      <c r="O85" s="43">
        <f t="shared" si="6"/>
        <v>176</v>
      </c>
      <c r="P85" s="42">
        <f t="shared" si="7"/>
        <v>166</v>
      </c>
      <c r="Q85" s="174">
        <v>205</v>
      </c>
      <c r="R85" s="18">
        <f t="shared" si="8"/>
        <v>205</v>
      </c>
      <c r="S85" s="171">
        <f t="shared" si="9"/>
        <v>166</v>
      </c>
      <c r="T85" s="171"/>
      <c r="U85" s="172">
        <v>198</v>
      </c>
      <c r="V85" s="172">
        <f t="shared" si="10"/>
        <v>-7</v>
      </c>
      <c r="W85" s="172"/>
      <c r="Y85" s="226">
        <v>214</v>
      </c>
      <c r="Z85" s="172">
        <f t="shared" si="11"/>
        <v>214</v>
      </c>
    </row>
    <row r="86" spans="1:26" s="7" customFormat="1" x14ac:dyDescent="0.25">
      <c r="A86" s="14" t="s">
        <v>190</v>
      </c>
      <c r="B86" s="15" t="s">
        <v>23</v>
      </c>
      <c r="C86" s="15" t="s">
        <v>191</v>
      </c>
      <c r="D86" s="16" t="s">
        <v>27</v>
      </c>
      <c r="E86" s="17" t="s">
        <v>0</v>
      </c>
      <c r="F86" s="16" t="s">
        <v>25</v>
      </c>
      <c r="G86" s="16" t="s">
        <v>26</v>
      </c>
      <c r="H86" s="18">
        <v>185</v>
      </c>
      <c r="I86" s="18">
        <v>151</v>
      </c>
      <c r="J86" s="18">
        <v>174</v>
      </c>
      <c r="K86" s="18">
        <v>130</v>
      </c>
      <c r="L86" s="18">
        <v>166</v>
      </c>
      <c r="M86" s="43">
        <v>192</v>
      </c>
      <c r="N86" s="43">
        <v>128</v>
      </c>
      <c r="O86" s="43">
        <f t="shared" si="6"/>
        <v>192</v>
      </c>
      <c r="P86" s="42">
        <f t="shared" si="7"/>
        <v>164</v>
      </c>
      <c r="Q86" s="174">
        <v>195</v>
      </c>
      <c r="R86" s="18">
        <f t="shared" si="8"/>
        <v>195</v>
      </c>
      <c r="S86" s="171">
        <f t="shared" si="9"/>
        <v>177</v>
      </c>
      <c r="T86" s="171"/>
      <c r="U86" s="172">
        <v>191</v>
      </c>
      <c r="V86" s="172">
        <f t="shared" si="10"/>
        <v>-4</v>
      </c>
      <c r="W86" s="172"/>
      <c r="Y86" s="226">
        <v>216</v>
      </c>
      <c r="Z86" s="172">
        <f t="shared" si="11"/>
        <v>216</v>
      </c>
    </row>
    <row r="87" spans="1:26" s="7" customFormat="1" x14ac:dyDescent="0.25">
      <c r="A87" s="14" t="s">
        <v>192</v>
      </c>
      <c r="B87" s="15" t="s">
        <v>23</v>
      </c>
      <c r="C87" s="15" t="s">
        <v>193</v>
      </c>
      <c r="D87" s="16" t="s">
        <v>27</v>
      </c>
      <c r="E87" s="17" t="s">
        <v>0</v>
      </c>
      <c r="F87" s="16" t="s">
        <v>25</v>
      </c>
      <c r="G87" s="16" t="s">
        <v>26</v>
      </c>
      <c r="H87" s="18">
        <v>204</v>
      </c>
      <c r="I87" s="18">
        <v>172</v>
      </c>
      <c r="J87" s="18">
        <v>173</v>
      </c>
      <c r="K87" s="18">
        <v>135</v>
      </c>
      <c r="L87" s="18">
        <v>180</v>
      </c>
      <c r="M87" s="43">
        <v>181</v>
      </c>
      <c r="N87" s="43">
        <v>118</v>
      </c>
      <c r="O87" s="43">
        <f t="shared" si="6"/>
        <v>181</v>
      </c>
      <c r="P87" s="42">
        <f t="shared" si="7"/>
        <v>175</v>
      </c>
      <c r="Q87" s="174">
        <v>195</v>
      </c>
      <c r="R87" s="18">
        <f t="shared" si="8"/>
        <v>195</v>
      </c>
      <c r="S87" s="171">
        <f t="shared" si="9"/>
        <v>178</v>
      </c>
      <c r="T87" s="171"/>
      <c r="U87" s="172">
        <v>183</v>
      </c>
      <c r="V87" s="172">
        <f t="shared" si="10"/>
        <v>-12</v>
      </c>
      <c r="W87" s="172"/>
      <c r="Y87" s="226">
        <v>215</v>
      </c>
      <c r="Z87" s="172">
        <f t="shared" si="11"/>
        <v>215</v>
      </c>
    </row>
    <row r="88" spans="1:26" s="7" customFormat="1" x14ac:dyDescent="0.25">
      <c r="A88" s="14" t="s">
        <v>194</v>
      </c>
      <c r="B88" s="15" t="s">
        <v>23</v>
      </c>
      <c r="C88" s="15" t="s">
        <v>195</v>
      </c>
      <c r="D88" s="16" t="s">
        <v>27</v>
      </c>
      <c r="E88" s="17" t="s">
        <v>0</v>
      </c>
      <c r="F88" s="16" t="s">
        <v>25</v>
      </c>
      <c r="G88" s="16" t="s">
        <v>26</v>
      </c>
      <c r="H88" s="18">
        <v>202</v>
      </c>
      <c r="I88" s="18">
        <v>196</v>
      </c>
      <c r="J88" s="18">
        <v>177</v>
      </c>
      <c r="K88" s="18">
        <v>125</v>
      </c>
      <c r="L88" s="18">
        <v>174</v>
      </c>
      <c r="M88" s="43">
        <v>149</v>
      </c>
      <c r="N88" s="43">
        <v>125</v>
      </c>
      <c r="O88" s="43">
        <f t="shared" si="6"/>
        <v>149</v>
      </c>
      <c r="P88" s="42">
        <f t="shared" si="7"/>
        <v>167</v>
      </c>
      <c r="Q88" s="174">
        <v>200</v>
      </c>
      <c r="R88" s="18">
        <f t="shared" si="8"/>
        <v>200</v>
      </c>
      <c r="S88" s="171">
        <f t="shared" si="9"/>
        <v>167</v>
      </c>
      <c r="T88" s="171"/>
      <c r="U88" s="172">
        <v>186</v>
      </c>
      <c r="V88" s="172">
        <f t="shared" si="10"/>
        <v>-14</v>
      </c>
      <c r="W88" s="172"/>
      <c r="Y88" s="226">
        <v>210</v>
      </c>
      <c r="Z88" s="172">
        <f t="shared" si="11"/>
        <v>210</v>
      </c>
    </row>
    <row r="89" spans="1:26" s="7" customFormat="1" x14ac:dyDescent="0.25">
      <c r="A89" s="14" t="s">
        <v>196</v>
      </c>
      <c r="B89" s="15" t="s">
        <v>23</v>
      </c>
      <c r="C89" s="15" t="s">
        <v>197</v>
      </c>
      <c r="D89" s="16" t="s">
        <v>27</v>
      </c>
      <c r="E89" s="17" t="s">
        <v>0</v>
      </c>
      <c r="F89" s="16" t="s">
        <v>25</v>
      </c>
      <c r="G89" s="16" t="s">
        <v>26</v>
      </c>
      <c r="H89" s="18">
        <v>175</v>
      </c>
      <c r="I89" s="18">
        <v>162</v>
      </c>
      <c r="J89" s="18">
        <v>163</v>
      </c>
      <c r="K89" s="18">
        <v>157</v>
      </c>
      <c r="L89" s="18">
        <v>135</v>
      </c>
      <c r="M89" s="43">
        <v>168</v>
      </c>
      <c r="N89" s="43">
        <v>123</v>
      </c>
      <c r="O89" s="43">
        <f t="shared" si="6"/>
        <v>168</v>
      </c>
      <c r="P89" s="42">
        <f t="shared" si="7"/>
        <v>161</v>
      </c>
      <c r="Q89" s="174">
        <v>188</v>
      </c>
      <c r="R89" s="18">
        <f t="shared" si="8"/>
        <v>188</v>
      </c>
      <c r="S89" s="171">
        <f t="shared" si="9"/>
        <v>163</v>
      </c>
      <c r="T89" s="171"/>
      <c r="U89" s="172">
        <v>184</v>
      </c>
      <c r="V89" s="172">
        <f t="shared" si="10"/>
        <v>-4</v>
      </c>
      <c r="W89" s="172"/>
      <c r="Y89" s="226">
        <v>212</v>
      </c>
      <c r="Z89" s="172">
        <f t="shared" si="11"/>
        <v>212</v>
      </c>
    </row>
    <row r="90" spans="1:26" s="7" customFormat="1" x14ac:dyDescent="0.25">
      <c r="A90" s="14" t="s">
        <v>198</v>
      </c>
      <c r="B90" s="15" t="s">
        <v>23</v>
      </c>
      <c r="C90" s="15" t="s">
        <v>199</v>
      </c>
      <c r="D90" s="16" t="s">
        <v>27</v>
      </c>
      <c r="E90" s="17" t="s">
        <v>0</v>
      </c>
      <c r="F90" s="16" t="s">
        <v>25</v>
      </c>
      <c r="G90" s="16" t="s">
        <v>26</v>
      </c>
      <c r="H90" s="18">
        <v>183</v>
      </c>
      <c r="I90" s="18">
        <v>177</v>
      </c>
      <c r="J90" s="18">
        <v>162</v>
      </c>
      <c r="K90" s="18">
        <v>159</v>
      </c>
      <c r="L90" s="18">
        <v>158</v>
      </c>
      <c r="M90" s="43">
        <v>181</v>
      </c>
      <c r="N90" s="43">
        <v>123</v>
      </c>
      <c r="O90" s="43">
        <f t="shared" si="6"/>
        <v>181</v>
      </c>
      <c r="P90" s="42">
        <f t="shared" si="7"/>
        <v>166</v>
      </c>
      <c r="Q90" s="174">
        <v>189</v>
      </c>
      <c r="R90" s="18">
        <f t="shared" si="8"/>
        <v>189</v>
      </c>
      <c r="S90" s="171">
        <f t="shared" si="9"/>
        <v>167</v>
      </c>
      <c r="T90" s="171"/>
      <c r="U90" s="172">
        <v>186</v>
      </c>
      <c r="V90" s="172">
        <f t="shared" si="10"/>
        <v>-3</v>
      </c>
      <c r="W90" s="172"/>
      <c r="Y90" s="226">
        <v>208</v>
      </c>
      <c r="Z90" s="172">
        <f t="shared" si="11"/>
        <v>208</v>
      </c>
    </row>
    <row r="91" spans="1:26" s="7" customFormat="1" x14ac:dyDescent="0.25">
      <c r="A91" s="14" t="s">
        <v>200</v>
      </c>
      <c r="B91" s="15" t="s">
        <v>23</v>
      </c>
      <c r="C91" s="15" t="s">
        <v>201</v>
      </c>
      <c r="D91" s="16" t="s">
        <v>27</v>
      </c>
      <c r="E91" s="17" t="s">
        <v>0</v>
      </c>
      <c r="F91" s="16" t="s">
        <v>25</v>
      </c>
      <c r="G91" s="16" t="s">
        <v>26</v>
      </c>
      <c r="H91" s="18">
        <v>151</v>
      </c>
      <c r="I91" s="18">
        <v>122</v>
      </c>
      <c r="J91" s="18">
        <v>140</v>
      </c>
      <c r="K91" s="18">
        <v>97</v>
      </c>
      <c r="L91" s="18">
        <v>136</v>
      </c>
      <c r="M91" s="43">
        <v>179</v>
      </c>
      <c r="N91" s="43">
        <v>97</v>
      </c>
      <c r="O91" s="43">
        <f t="shared" si="6"/>
        <v>179</v>
      </c>
      <c r="P91" s="42">
        <f t="shared" si="7"/>
        <v>133</v>
      </c>
      <c r="Q91" s="174">
        <v>137</v>
      </c>
      <c r="R91" s="18">
        <f t="shared" si="8"/>
        <v>137</v>
      </c>
      <c r="S91" s="171">
        <f t="shared" si="9"/>
        <v>138</v>
      </c>
      <c r="T91" s="171"/>
      <c r="U91" s="193">
        <v>132</v>
      </c>
      <c r="V91" s="172">
        <f t="shared" si="10"/>
        <v>-5</v>
      </c>
      <c r="W91" s="172"/>
      <c r="Y91" s="226">
        <v>159</v>
      </c>
      <c r="Z91" s="172">
        <f t="shared" si="11"/>
        <v>159</v>
      </c>
    </row>
    <row r="92" spans="1:26" s="7" customFormat="1" x14ac:dyDescent="0.25">
      <c r="A92" s="14" t="s">
        <v>202</v>
      </c>
      <c r="B92" s="15" t="s">
        <v>23</v>
      </c>
      <c r="C92" s="15" t="s">
        <v>203</v>
      </c>
      <c r="D92" s="16" t="s">
        <v>27</v>
      </c>
      <c r="E92" s="17" t="s">
        <v>0</v>
      </c>
      <c r="F92" s="16" t="s">
        <v>25</v>
      </c>
      <c r="G92" s="16" t="s">
        <v>26</v>
      </c>
      <c r="H92" s="18">
        <v>154</v>
      </c>
      <c r="I92" s="18">
        <v>111</v>
      </c>
      <c r="J92" s="18">
        <v>131</v>
      </c>
      <c r="K92" s="18">
        <v>104</v>
      </c>
      <c r="L92" s="18">
        <v>135</v>
      </c>
      <c r="M92" s="43">
        <v>174</v>
      </c>
      <c r="N92" s="43">
        <v>104</v>
      </c>
      <c r="O92" s="43">
        <f t="shared" si="6"/>
        <v>174</v>
      </c>
      <c r="P92" s="42">
        <f t="shared" si="7"/>
        <v>126</v>
      </c>
      <c r="Q92" s="174">
        <v>156</v>
      </c>
      <c r="R92" s="18">
        <f t="shared" si="8"/>
        <v>156</v>
      </c>
      <c r="S92" s="171">
        <f t="shared" si="9"/>
        <v>141</v>
      </c>
      <c r="T92" s="171"/>
      <c r="U92" s="193">
        <v>139</v>
      </c>
      <c r="V92" s="172">
        <f t="shared" si="10"/>
        <v>-17</v>
      </c>
      <c r="W92" s="172"/>
      <c r="Y92" s="226">
        <v>183</v>
      </c>
      <c r="Z92" s="172">
        <f t="shared" si="11"/>
        <v>183</v>
      </c>
    </row>
    <row r="93" spans="1:26" s="7" customFormat="1" x14ac:dyDescent="0.25">
      <c r="A93" s="14" t="s">
        <v>204</v>
      </c>
      <c r="B93" s="15" t="s">
        <v>23</v>
      </c>
      <c r="C93" s="15" t="s">
        <v>205</v>
      </c>
      <c r="D93" s="16" t="s">
        <v>27</v>
      </c>
      <c r="E93" s="17" t="s">
        <v>0</v>
      </c>
      <c r="F93" s="16" t="s">
        <v>25</v>
      </c>
      <c r="G93" s="16" t="s">
        <v>26</v>
      </c>
      <c r="H93" s="18">
        <v>149</v>
      </c>
      <c r="I93" s="18">
        <v>100</v>
      </c>
      <c r="J93" s="18">
        <v>100</v>
      </c>
      <c r="K93" s="18">
        <v>106</v>
      </c>
      <c r="L93" s="18">
        <v>144</v>
      </c>
      <c r="M93" s="43">
        <v>192</v>
      </c>
      <c r="N93" s="43">
        <v>100</v>
      </c>
      <c r="O93" s="43">
        <f t="shared" si="6"/>
        <v>192</v>
      </c>
      <c r="P93" s="42">
        <f t="shared" si="7"/>
        <v>117</v>
      </c>
      <c r="Q93" s="174">
        <v>155</v>
      </c>
      <c r="R93" s="18">
        <f t="shared" si="8"/>
        <v>155</v>
      </c>
      <c r="S93" s="171">
        <f t="shared" si="9"/>
        <v>135</v>
      </c>
      <c r="T93" s="171"/>
      <c r="U93" s="172">
        <v>155</v>
      </c>
      <c r="V93" s="172">
        <f t="shared" si="10"/>
        <v>0</v>
      </c>
      <c r="W93" s="172"/>
      <c r="Y93" s="226">
        <v>189</v>
      </c>
      <c r="Z93" s="172">
        <f t="shared" si="11"/>
        <v>189</v>
      </c>
    </row>
    <row r="94" spans="1:26" s="7" customFormat="1" x14ac:dyDescent="0.25">
      <c r="A94" s="14" t="s">
        <v>206</v>
      </c>
      <c r="B94" s="15" t="s">
        <v>23</v>
      </c>
      <c r="C94" s="15" t="s">
        <v>207</v>
      </c>
      <c r="D94" s="16" t="s">
        <v>27</v>
      </c>
      <c r="E94" s="17" t="s">
        <v>0</v>
      </c>
      <c r="F94" s="16" t="s">
        <v>25</v>
      </c>
      <c r="G94" s="16" t="s">
        <v>26</v>
      </c>
      <c r="H94" s="18">
        <v>157</v>
      </c>
      <c r="I94" s="18">
        <v>104</v>
      </c>
      <c r="J94" s="18">
        <v>126</v>
      </c>
      <c r="K94" s="18">
        <v>104</v>
      </c>
      <c r="L94" s="18">
        <v>149</v>
      </c>
      <c r="M94" s="43">
        <v>195</v>
      </c>
      <c r="N94" s="43">
        <v>104</v>
      </c>
      <c r="O94" s="43">
        <f t="shared" si="6"/>
        <v>195</v>
      </c>
      <c r="P94" s="42">
        <f t="shared" si="7"/>
        <v>126</v>
      </c>
      <c r="Q94" s="174">
        <v>158</v>
      </c>
      <c r="R94" s="18">
        <f t="shared" si="8"/>
        <v>158</v>
      </c>
      <c r="S94" s="171">
        <f t="shared" si="9"/>
        <v>144</v>
      </c>
      <c r="T94" s="171"/>
      <c r="U94" s="172">
        <v>155</v>
      </c>
      <c r="V94" s="172">
        <f t="shared" si="10"/>
        <v>-3</v>
      </c>
      <c r="W94" s="172"/>
      <c r="Y94" s="226">
        <v>197</v>
      </c>
      <c r="Z94" s="172">
        <f t="shared" si="11"/>
        <v>197</v>
      </c>
    </row>
    <row r="95" spans="1:26" s="7" customFormat="1" x14ac:dyDescent="0.25">
      <c r="A95" s="14" t="s">
        <v>208</v>
      </c>
      <c r="B95" s="15" t="s">
        <v>23</v>
      </c>
      <c r="C95" s="15" t="s">
        <v>209</v>
      </c>
      <c r="D95" s="16" t="s">
        <v>27</v>
      </c>
      <c r="E95" s="17" t="s">
        <v>0</v>
      </c>
      <c r="F95" s="16" t="s">
        <v>25</v>
      </c>
      <c r="G95" s="16" t="s">
        <v>26</v>
      </c>
      <c r="H95" s="18">
        <v>161</v>
      </c>
      <c r="I95" s="18">
        <v>106</v>
      </c>
      <c r="J95" s="18">
        <v>125</v>
      </c>
      <c r="K95" s="18">
        <v>106</v>
      </c>
      <c r="L95" s="18">
        <v>145</v>
      </c>
      <c r="M95" s="43">
        <v>169</v>
      </c>
      <c r="N95" s="43">
        <v>106</v>
      </c>
      <c r="O95" s="43">
        <f t="shared" si="6"/>
        <v>169</v>
      </c>
      <c r="P95" s="42">
        <f t="shared" si="7"/>
        <v>125</v>
      </c>
      <c r="Q95" s="174">
        <v>169</v>
      </c>
      <c r="R95" s="18">
        <f t="shared" si="8"/>
        <v>169</v>
      </c>
      <c r="S95" s="171">
        <f t="shared" si="9"/>
        <v>146</v>
      </c>
      <c r="T95" s="171"/>
      <c r="U95" s="172">
        <v>167</v>
      </c>
      <c r="V95" s="172">
        <f t="shared" si="10"/>
        <v>-2</v>
      </c>
      <c r="W95" s="172"/>
      <c r="Y95" s="226">
        <v>185</v>
      </c>
      <c r="Z95" s="172">
        <f t="shared" si="11"/>
        <v>185</v>
      </c>
    </row>
    <row r="96" spans="1:26" s="7" customFormat="1" x14ac:dyDescent="0.25">
      <c r="A96" s="14" t="s">
        <v>210</v>
      </c>
      <c r="B96" s="15" t="s">
        <v>23</v>
      </c>
      <c r="C96" s="15" t="s">
        <v>211</v>
      </c>
      <c r="D96" s="16" t="s">
        <v>27</v>
      </c>
      <c r="E96" s="17" t="s">
        <v>0</v>
      </c>
      <c r="F96" s="16" t="s">
        <v>25</v>
      </c>
      <c r="G96" s="16" t="s">
        <v>26</v>
      </c>
      <c r="H96" s="18">
        <v>171</v>
      </c>
      <c r="I96" s="18">
        <v>131</v>
      </c>
      <c r="J96" s="18">
        <v>155</v>
      </c>
      <c r="K96" s="18">
        <v>131</v>
      </c>
      <c r="L96" s="18">
        <v>156</v>
      </c>
      <c r="M96" s="43">
        <v>190</v>
      </c>
      <c r="N96" s="43">
        <v>118</v>
      </c>
      <c r="O96" s="43">
        <f t="shared" si="6"/>
        <v>190</v>
      </c>
      <c r="P96" s="42">
        <f t="shared" si="7"/>
        <v>147</v>
      </c>
      <c r="Q96" s="174">
        <v>195</v>
      </c>
      <c r="R96" s="18">
        <f t="shared" si="8"/>
        <v>195</v>
      </c>
      <c r="S96" s="171">
        <f t="shared" si="9"/>
        <v>167</v>
      </c>
      <c r="T96" s="171"/>
      <c r="U96" s="172">
        <v>192</v>
      </c>
      <c r="V96" s="172">
        <f t="shared" si="10"/>
        <v>-3</v>
      </c>
      <c r="W96" s="172"/>
      <c r="Y96" s="226">
        <v>208</v>
      </c>
      <c r="Z96" s="172">
        <f t="shared" si="11"/>
        <v>208</v>
      </c>
    </row>
    <row r="97" spans="1:26" s="7" customFormat="1" x14ac:dyDescent="0.25">
      <c r="A97" s="14" t="s">
        <v>212</v>
      </c>
      <c r="B97" s="15" t="s">
        <v>23</v>
      </c>
      <c r="C97" s="15" t="s">
        <v>213</v>
      </c>
      <c r="D97" s="16" t="s">
        <v>27</v>
      </c>
      <c r="E97" s="17" t="s">
        <v>0</v>
      </c>
      <c r="F97" s="16" t="s">
        <v>25</v>
      </c>
      <c r="G97" s="16" t="s">
        <v>26</v>
      </c>
      <c r="H97" s="18">
        <v>143</v>
      </c>
      <c r="I97" s="18">
        <v>93</v>
      </c>
      <c r="J97" s="18">
        <v>126</v>
      </c>
      <c r="K97" s="18">
        <v>93</v>
      </c>
      <c r="L97" s="18">
        <v>123</v>
      </c>
      <c r="M97" s="43">
        <v>171</v>
      </c>
      <c r="N97" s="43">
        <v>93</v>
      </c>
      <c r="O97" s="43">
        <f t="shared" si="6"/>
        <v>171</v>
      </c>
      <c r="P97" s="42">
        <f t="shared" si="7"/>
        <v>114</v>
      </c>
      <c r="Q97" s="174">
        <v>157</v>
      </c>
      <c r="R97" s="18">
        <f t="shared" si="8"/>
        <v>157</v>
      </c>
      <c r="S97" s="171">
        <f t="shared" si="9"/>
        <v>135</v>
      </c>
      <c r="T97" s="171"/>
      <c r="U97" s="172">
        <v>152</v>
      </c>
      <c r="V97" s="172">
        <f t="shared" si="10"/>
        <v>-5</v>
      </c>
      <c r="W97" s="172"/>
      <c r="Y97" s="226">
        <v>175</v>
      </c>
      <c r="Z97" s="172">
        <f t="shared" si="11"/>
        <v>175</v>
      </c>
    </row>
    <row r="98" spans="1:26" s="7" customFormat="1" x14ac:dyDescent="0.25">
      <c r="A98" s="14" t="s">
        <v>214</v>
      </c>
      <c r="B98" s="15" t="s">
        <v>23</v>
      </c>
      <c r="C98" s="15" t="s">
        <v>215</v>
      </c>
      <c r="D98" s="16" t="s">
        <v>27</v>
      </c>
      <c r="E98" s="17" t="s">
        <v>0</v>
      </c>
      <c r="F98" s="16" t="s">
        <v>25</v>
      </c>
      <c r="G98" s="16" t="s">
        <v>26</v>
      </c>
      <c r="H98" s="18">
        <v>176</v>
      </c>
      <c r="I98" s="18">
        <v>168</v>
      </c>
      <c r="J98" s="18">
        <v>191</v>
      </c>
      <c r="K98" s="18">
        <v>149</v>
      </c>
      <c r="L98" s="18">
        <v>137</v>
      </c>
      <c r="M98" s="43">
        <v>189</v>
      </c>
      <c r="N98" s="43">
        <v>123</v>
      </c>
      <c r="O98" s="43">
        <f t="shared" si="6"/>
        <v>189</v>
      </c>
      <c r="P98" s="42">
        <f t="shared" si="7"/>
        <v>169</v>
      </c>
      <c r="Q98" s="174">
        <v>201</v>
      </c>
      <c r="R98" s="18">
        <f t="shared" si="8"/>
        <v>201</v>
      </c>
      <c r="S98" s="171">
        <f t="shared" si="9"/>
        <v>176</v>
      </c>
      <c r="T98" s="171"/>
      <c r="U98" s="172">
        <v>198</v>
      </c>
      <c r="V98" s="172">
        <f t="shared" si="10"/>
        <v>-3</v>
      </c>
      <c r="W98" s="172"/>
      <c r="Y98" s="226">
        <v>200</v>
      </c>
      <c r="Z98" s="172">
        <f t="shared" si="11"/>
        <v>200</v>
      </c>
    </row>
    <row r="99" spans="1:26" s="7" customFormat="1" x14ac:dyDescent="0.25">
      <c r="A99" s="14" t="s">
        <v>216</v>
      </c>
      <c r="B99" s="15" t="s">
        <v>23</v>
      </c>
      <c r="C99" s="15" t="s">
        <v>217</v>
      </c>
      <c r="D99" s="16" t="s">
        <v>27</v>
      </c>
      <c r="E99" s="17" t="s">
        <v>0</v>
      </c>
      <c r="F99" s="16" t="s">
        <v>25</v>
      </c>
      <c r="G99" s="16" t="s">
        <v>26</v>
      </c>
      <c r="H99" s="18">
        <v>181</v>
      </c>
      <c r="I99" s="18">
        <v>184</v>
      </c>
      <c r="J99" s="18">
        <v>177</v>
      </c>
      <c r="K99" s="18">
        <v>161</v>
      </c>
      <c r="L99" s="18">
        <v>148</v>
      </c>
      <c r="M99" s="43">
        <v>172</v>
      </c>
      <c r="N99" s="43">
        <v>120</v>
      </c>
      <c r="O99" s="43">
        <f t="shared" si="6"/>
        <v>172</v>
      </c>
      <c r="P99" s="42">
        <f t="shared" si="7"/>
        <v>170</v>
      </c>
      <c r="Q99" s="174">
        <v>204</v>
      </c>
      <c r="R99" s="18">
        <f t="shared" si="8"/>
        <v>204</v>
      </c>
      <c r="S99" s="171">
        <f t="shared" si="9"/>
        <v>170</v>
      </c>
      <c r="T99" s="171"/>
      <c r="U99" s="172">
        <v>200</v>
      </c>
      <c r="V99" s="172">
        <f t="shared" si="10"/>
        <v>-4</v>
      </c>
      <c r="W99" s="172"/>
      <c r="Y99" s="226">
        <v>198</v>
      </c>
      <c r="Z99" s="172">
        <f t="shared" si="11"/>
        <v>198</v>
      </c>
    </row>
    <row r="100" spans="1:26" s="7" customFormat="1" x14ac:dyDescent="0.25">
      <c r="A100" s="14" t="s">
        <v>218</v>
      </c>
      <c r="B100" s="15" t="s">
        <v>23</v>
      </c>
      <c r="C100" s="15" t="s">
        <v>219</v>
      </c>
      <c r="D100" s="16" t="s">
        <v>27</v>
      </c>
      <c r="E100" s="17" t="s">
        <v>0</v>
      </c>
      <c r="F100" s="16" t="s">
        <v>25</v>
      </c>
      <c r="G100" s="16" t="s">
        <v>26</v>
      </c>
      <c r="H100" s="18">
        <v>164</v>
      </c>
      <c r="I100" s="18">
        <v>191</v>
      </c>
      <c r="J100" s="18">
        <v>186</v>
      </c>
      <c r="K100" s="18">
        <v>129</v>
      </c>
      <c r="L100" s="18">
        <v>169</v>
      </c>
      <c r="M100" s="43">
        <v>159</v>
      </c>
      <c r="N100" s="43">
        <v>116</v>
      </c>
      <c r="O100" s="43">
        <f t="shared" si="6"/>
        <v>159</v>
      </c>
      <c r="P100" s="42">
        <f t="shared" si="7"/>
        <v>171</v>
      </c>
      <c r="Q100" s="174">
        <v>185</v>
      </c>
      <c r="R100" s="18">
        <f t="shared" si="8"/>
        <v>185</v>
      </c>
      <c r="S100" s="171">
        <f t="shared" si="9"/>
        <v>171</v>
      </c>
      <c r="T100" s="171"/>
      <c r="U100" s="172">
        <v>174</v>
      </c>
      <c r="V100" s="172">
        <f t="shared" si="10"/>
        <v>-11</v>
      </c>
      <c r="W100" s="172"/>
      <c r="Y100" s="226">
        <v>210</v>
      </c>
      <c r="Z100" s="172">
        <f t="shared" si="11"/>
        <v>210</v>
      </c>
    </row>
    <row r="101" spans="1:26" s="7" customFormat="1" x14ac:dyDescent="0.25">
      <c r="A101" s="14" t="s">
        <v>220</v>
      </c>
      <c r="B101" s="15" t="s">
        <v>23</v>
      </c>
      <c r="C101" s="15" t="s">
        <v>221</v>
      </c>
      <c r="D101" s="16" t="s">
        <v>27</v>
      </c>
      <c r="E101" s="17" t="s">
        <v>0</v>
      </c>
      <c r="F101" s="16" t="s">
        <v>25</v>
      </c>
      <c r="G101" s="16" t="s">
        <v>26</v>
      </c>
      <c r="H101" s="18">
        <v>187</v>
      </c>
      <c r="I101" s="18">
        <v>161</v>
      </c>
      <c r="J101" s="18">
        <v>171</v>
      </c>
      <c r="K101" s="18">
        <v>128</v>
      </c>
      <c r="L101" s="18">
        <v>159</v>
      </c>
      <c r="M101" s="43">
        <v>169</v>
      </c>
      <c r="N101" s="43">
        <v>110</v>
      </c>
      <c r="O101" s="43">
        <f t="shared" si="6"/>
        <v>169</v>
      </c>
      <c r="P101" s="42">
        <f t="shared" si="7"/>
        <v>163</v>
      </c>
      <c r="Q101" s="174">
        <v>200</v>
      </c>
      <c r="R101" s="18">
        <f t="shared" si="8"/>
        <v>200</v>
      </c>
      <c r="S101" s="171">
        <f t="shared" si="9"/>
        <v>166</v>
      </c>
      <c r="T101" s="171"/>
      <c r="U101" s="172">
        <v>199</v>
      </c>
      <c r="V101" s="172">
        <f t="shared" si="10"/>
        <v>-1</v>
      </c>
      <c r="W101" s="172"/>
      <c r="Y101" s="226">
        <v>201</v>
      </c>
      <c r="Z101" s="172">
        <f t="shared" si="11"/>
        <v>201</v>
      </c>
    </row>
    <row r="102" spans="1:26" s="7" customFormat="1" x14ac:dyDescent="0.25">
      <c r="A102" s="14" t="s">
        <v>222</v>
      </c>
      <c r="B102" s="15" t="s">
        <v>23</v>
      </c>
      <c r="C102" s="15" t="s">
        <v>223</v>
      </c>
      <c r="D102" s="16" t="s">
        <v>27</v>
      </c>
      <c r="E102" s="17" t="s">
        <v>0</v>
      </c>
      <c r="F102" s="16" t="s">
        <v>25</v>
      </c>
      <c r="G102" s="16" t="s">
        <v>26</v>
      </c>
      <c r="H102" s="18">
        <v>182</v>
      </c>
      <c r="I102" s="18">
        <v>193</v>
      </c>
      <c r="J102" s="18">
        <v>173</v>
      </c>
      <c r="K102" s="18">
        <v>142</v>
      </c>
      <c r="L102" s="18">
        <v>150</v>
      </c>
      <c r="M102" s="43">
        <v>180</v>
      </c>
      <c r="N102" s="43">
        <v>118</v>
      </c>
      <c r="O102" s="43">
        <f t="shared" si="6"/>
        <v>180</v>
      </c>
      <c r="P102" s="42">
        <f t="shared" si="7"/>
        <v>168</v>
      </c>
      <c r="Q102" s="174">
        <v>202</v>
      </c>
      <c r="R102" s="18">
        <f t="shared" si="8"/>
        <v>202</v>
      </c>
      <c r="S102" s="171">
        <f t="shared" si="9"/>
        <v>168</v>
      </c>
      <c r="T102" s="171"/>
      <c r="U102" s="172">
        <v>197</v>
      </c>
      <c r="V102" s="172">
        <f t="shared" si="10"/>
        <v>-5</v>
      </c>
      <c r="W102" s="172"/>
      <c r="Y102" s="226">
        <v>191</v>
      </c>
      <c r="Z102" s="172">
        <f t="shared" si="11"/>
        <v>191</v>
      </c>
    </row>
    <row r="103" spans="1:26" s="7" customFormat="1" x14ac:dyDescent="0.25">
      <c r="A103" s="14" t="s">
        <v>224</v>
      </c>
      <c r="B103" s="15" t="s">
        <v>23</v>
      </c>
      <c r="C103" s="15" t="s">
        <v>225</v>
      </c>
      <c r="D103" s="16" t="s">
        <v>27</v>
      </c>
      <c r="E103" s="17" t="s">
        <v>0</v>
      </c>
      <c r="F103" s="16" t="s">
        <v>25</v>
      </c>
      <c r="G103" s="16" t="s">
        <v>26</v>
      </c>
      <c r="H103" s="18">
        <v>180</v>
      </c>
      <c r="I103" s="18">
        <v>150</v>
      </c>
      <c r="J103" s="18">
        <v>190</v>
      </c>
      <c r="K103" s="18">
        <v>153</v>
      </c>
      <c r="L103" s="18">
        <v>169</v>
      </c>
      <c r="M103" s="43">
        <v>169</v>
      </c>
      <c r="N103" s="43">
        <v>120</v>
      </c>
      <c r="O103" s="43">
        <f t="shared" si="6"/>
        <v>169</v>
      </c>
      <c r="P103" s="42">
        <f t="shared" si="7"/>
        <v>164</v>
      </c>
      <c r="Q103" s="174">
        <v>198</v>
      </c>
      <c r="R103" s="18">
        <f t="shared" si="8"/>
        <v>198</v>
      </c>
      <c r="S103" s="171">
        <f t="shared" si="9"/>
        <v>176</v>
      </c>
      <c r="T103" s="171"/>
      <c r="U103" s="172">
        <v>195</v>
      </c>
      <c r="V103" s="172">
        <f t="shared" si="10"/>
        <v>-3</v>
      </c>
      <c r="W103" s="172"/>
      <c r="Y103" s="226">
        <v>200</v>
      </c>
      <c r="Z103" s="172">
        <f t="shared" si="11"/>
        <v>200</v>
      </c>
    </row>
    <row r="104" spans="1:26" s="7" customFormat="1" ht="12.75" x14ac:dyDescent="0.2">
      <c r="A104" s="19"/>
      <c r="B104" s="20"/>
      <c r="C104" s="20"/>
      <c r="D104" s="19"/>
      <c r="E104" s="20"/>
      <c r="F104" s="19"/>
      <c r="G104" s="19"/>
      <c r="H104" s="18"/>
      <c r="I104" s="18"/>
      <c r="J104" s="18"/>
      <c r="K104" s="18"/>
      <c r="L104" s="18"/>
      <c r="M104" s="43"/>
      <c r="N104" s="40"/>
      <c r="O104" s="40"/>
      <c r="P104" s="40"/>
      <c r="Q104" s="174"/>
    </row>
    <row r="105" spans="1:26" s="7" customFormat="1" ht="12.75" x14ac:dyDescent="0.2">
      <c r="A105" s="19"/>
      <c r="B105" s="20"/>
      <c r="C105" s="20"/>
      <c r="D105" s="19"/>
      <c r="E105" s="20"/>
      <c r="F105" s="19"/>
      <c r="G105" s="19"/>
      <c r="H105" s="18"/>
      <c r="I105" s="18"/>
      <c r="J105" s="18"/>
      <c r="K105" s="18"/>
      <c r="L105" s="18"/>
      <c r="M105" s="43"/>
      <c r="N105" s="40"/>
      <c r="O105" s="40"/>
      <c r="P105" s="40"/>
      <c r="Q105" s="174"/>
    </row>
    <row r="106" spans="1:26" s="7" customFormat="1" ht="12.75" x14ac:dyDescent="0.2">
      <c r="A106" s="19"/>
      <c r="B106" s="20"/>
      <c r="C106" s="20"/>
      <c r="D106" s="19"/>
      <c r="E106" s="20"/>
      <c r="F106" s="19"/>
      <c r="G106" s="19"/>
      <c r="H106" s="18"/>
      <c r="I106" s="18"/>
      <c r="J106" s="18"/>
      <c r="K106" s="18"/>
      <c r="L106" s="18"/>
      <c r="M106" s="43"/>
      <c r="N106" s="40"/>
      <c r="O106" s="40"/>
      <c r="P106" s="40"/>
      <c r="Q106" s="17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14"/>
  <sheetViews>
    <sheetView topLeftCell="A55" workbookViewId="0">
      <selection activeCell="T71" sqref="T71"/>
    </sheetView>
  </sheetViews>
  <sheetFormatPr defaultColWidth="8.85546875" defaultRowHeight="15" x14ac:dyDescent="0.25"/>
  <cols>
    <col min="12" max="12" width="9.42578125" bestFit="1" customWidth="1"/>
    <col min="13" max="13" width="9.42578125" style="42" customWidth="1"/>
    <col min="14" max="15" width="8.85546875" style="42"/>
    <col min="16" max="16" width="8.85546875" style="182"/>
    <col min="17" max="17" width="11.42578125" style="185" customWidth="1"/>
    <col min="18" max="18" width="8.85546875" style="178"/>
  </cols>
  <sheetData>
    <row r="1" spans="1:20" s="7" customFormat="1" x14ac:dyDescent="0.25">
      <c r="A1" s="1" t="s">
        <v>7</v>
      </c>
      <c r="B1" s="2"/>
      <c r="C1" s="2"/>
      <c r="D1" s="3"/>
      <c r="E1" s="2"/>
      <c r="F1" s="3"/>
      <c r="G1" s="3"/>
      <c r="H1" s="4"/>
      <c r="I1" s="4"/>
      <c r="J1" s="4"/>
      <c r="K1" s="5" t="s">
        <v>8</v>
      </c>
      <c r="L1" s="6">
        <v>42094</v>
      </c>
      <c r="M1" s="37"/>
      <c r="N1" s="40"/>
      <c r="O1" s="40"/>
      <c r="P1" s="180"/>
      <c r="Q1" s="184"/>
      <c r="R1" s="171"/>
    </row>
    <row r="2" spans="1:20" s="7" customFormat="1" ht="15.75" thickBot="1" x14ac:dyDescent="0.3">
      <c r="A2" s="1" t="s">
        <v>9</v>
      </c>
      <c r="B2" s="2"/>
      <c r="C2" s="2"/>
      <c r="D2" s="3"/>
      <c r="E2" s="2"/>
      <c r="F2" s="3"/>
      <c r="G2" s="3"/>
      <c r="H2" s="4"/>
      <c r="I2" s="4"/>
      <c r="J2" s="4"/>
      <c r="K2" s="8"/>
      <c r="L2" s="9"/>
      <c r="M2" s="38"/>
      <c r="O2" s="41"/>
      <c r="P2" s="181" t="s">
        <v>226</v>
      </c>
      <c r="Q2" s="184"/>
      <c r="R2" s="171"/>
    </row>
    <row r="3" spans="1:20" s="7" customFormat="1" ht="64.5" thickBot="1" x14ac:dyDescent="0.25">
      <c r="A3" s="10" t="s">
        <v>10</v>
      </c>
      <c r="B3" s="11" t="s">
        <v>11</v>
      </c>
      <c r="C3" s="11" t="s">
        <v>12</v>
      </c>
      <c r="D3" s="11" t="s">
        <v>13</v>
      </c>
      <c r="E3" s="11" t="s">
        <v>14</v>
      </c>
      <c r="F3" s="11" t="s">
        <v>15</v>
      </c>
      <c r="G3" s="11" t="s">
        <v>16</v>
      </c>
      <c r="H3" s="12" t="s">
        <v>17</v>
      </c>
      <c r="I3" s="12" t="s">
        <v>18</v>
      </c>
      <c r="J3" s="12" t="s">
        <v>19</v>
      </c>
      <c r="K3" s="12" t="s">
        <v>20</v>
      </c>
      <c r="L3" s="13" t="s">
        <v>21</v>
      </c>
      <c r="M3" s="39" t="s">
        <v>385</v>
      </c>
      <c r="N3" s="39" t="s">
        <v>386</v>
      </c>
      <c r="O3" s="39" t="s">
        <v>387</v>
      </c>
      <c r="P3" s="179" t="s">
        <v>388</v>
      </c>
      <c r="Q3" s="177" t="s">
        <v>421</v>
      </c>
      <c r="R3" s="179" t="s">
        <v>387</v>
      </c>
      <c r="S3" s="173" t="s">
        <v>420</v>
      </c>
    </row>
    <row r="4" spans="1:20" s="7" customFormat="1" x14ac:dyDescent="0.25">
      <c r="A4" s="14" t="s">
        <v>22</v>
      </c>
      <c r="B4" s="15" t="s">
        <v>23</v>
      </c>
      <c r="C4" s="15" t="s">
        <v>24</v>
      </c>
      <c r="D4" s="16" t="s">
        <v>28</v>
      </c>
      <c r="E4" s="17" t="s">
        <v>1</v>
      </c>
      <c r="F4" s="16" t="s">
        <v>25</v>
      </c>
      <c r="G4" s="16" t="s">
        <v>26</v>
      </c>
      <c r="H4" s="18">
        <v>51</v>
      </c>
      <c r="I4" s="18">
        <v>48</v>
      </c>
      <c r="J4" s="18">
        <v>50</v>
      </c>
      <c r="K4" s="18">
        <v>38</v>
      </c>
      <c r="L4" s="18">
        <v>36</v>
      </c>
      <c r="M4">
        <v>49</v>
      </c>
      <c r="N4" s="18">
        <v>32</v>
      </c>
      <c r="O4" s="43">
        <f>+MAX(N4,M4)</f>
        <v>49</v>
      </c>
      <c r="P4" s="182">
        <f>+ROUND((SUM(I4:L4,O4)-MIN(I4:L4,O4)-MAX(I4:L4,O4))/3,0)</f>
        <v>45</v>
      </c>
      <c r="Q4" s="184">
        <v>55</v>
      </c>
      <c r="R4" s="171">
        <f>+MAX(Q4,N4)</f>
        <v>55</v>
      </c>
      <c r="S4" s="171">
        <f>+ROUND((SUM(R4,O4,J4:L4)-MAX(J4:L4,O4,R4)-MIN(J4:L4,O4,R4))/3,0)</f>
        <v>46</v>
      </c>
      <c r="T4" s="172"/>
    </row>
    <row r="5" spans="1:20" s="7" customFormat="1" x14ac:dyDescent="0.25">
      <c r="A5" s="14" t="s">
        <v>29</v>
      </c>
      <c r="B5" s="15" t="s">
        <v>23</v>
      </c>
      <c r="C5" s="15" t="s">
        <v>30</v>
      </c>
      <c r="D5" s="16" t="s">
        <v>28</v>
      </c>
      <c r="E5" s="17" t="s">
        <v>1</v>
      </c>
      <c r="F5" s="16" t="s">
        <v>25</v>
      </c>
      <c r="G5" s="16" t="s">
        <v>26</v>
      </c>
      <c r="H5" s="18">
        <v>51</v>
      </c>
      <c r="I5" s="18">
        <v>47</v>
      </c>
      <c r="J5" s="18">
        <v>46</v>
      </c>
      <c r="K5" s="18">
        <v>40</v>
      </c>
      <c r="L5" s="18">
        <v>43</v>
      </c>
      <c r="M5">
        <v>48</v>
      </c>
      <c r="N5" s="18">
        <v>32</v>
      </c>
      <c r="O5" s="43">
        <f t="shared" ref="O5:O68" si="0">+MAX(N5,M5)</f>
        <v>48</v>
      </c>
      <c r="P5" s="182">
        <f t="shared" ref="P5:P68" si="1">+ROUND((SUM(I5:L5,O5)-MIN(I5:L5,O5)-MAX(I5:L5,O5))/3,0)</f>
        <v>45</v>
      </c>
      <c r="Q5" s="184">
        <v>50</v>
      </c>
      <c r="R5" s="171">
        <f t="shared" ref="R5:R68" si="2">+MAX(Q5,N5)</f>
        <v>50</v>
      </c>
      <c r="S5" s="171">
        <f t="shared" ref="S5:S68" si="3">+ROUND((SUM(R5,O5,J5:L5)-MAX(J5:L5,O5,R5)-MIN(J5:L5,O5,R5))/3,0)</f>
        <v>46</v>
      </c>
      <c r="T5" s="172"/>
    </row>
    <row r="6" spans="1:20" s="7" customFormat="1" x14ac:dyDescent="0.25">
      <c r="A6" s="14" t="s">
        <v>31</v>
      </c>
      <c r="B6" s="15" t="s">
        <v>23</v>
      </c>
      <c r="C6" s="15" t="s">
        <v>32</v>
      </c>
      <c r="D6" s="16" t="s">
        <v>28</v>
      </c>
      <c r="E6" s="17" t="s">
        <v>1</v>
      </c>
      <c r="F6" s="16" t="s">
        <v>25</v>
      </c>
      <c r="G6" s="16" t="s">
        <v>26</v>
      </c>
      <c r="H6" s="18">
        <v>46</v>
      </c>
      <c r="I6" s="18">
        <v>52</v>
      </c>
      <c r="J6" s="18">
        <v>52</v>
      </c>
      <c r="K6" s="18">
        <v>51</v>
      </c>
      <c r="L6" s="18">
        <v>49</v>
      </c>
      <c r="M6">
        <v>51</v>
      </c>
      <c r="N6" s="18">
        <v>34</v>
      </c>
      <c r="O6" s="43">
        <f t="shared" si="0"/>
        <v>51</v>
      </c>
      <c r="P6" s="182">
        <f t="shared" si="1"/>
        <v>51</v>
      </c>
      <c r="Q6" s="184">
        <v>54</v>
      </c>
      <c r="R6" s="171">
        <f t="shared" si="2"/>
        <v>54</v>
      </c>
      <c r="S6" s="171">
        <f t="shared" si="3"/>
        <v>51</v>
      </c>
      <c r="T6" s="172"/>
    </row>
    <row r="7" spans="1:20" s="7" customFormat="1" x14ac:dyDescent="0.25">
      <c r="A7" s="14" t="s">
        <v>33</v>
      </c>
      <c r="B7" s="15" t="s">
        <v>23</v>
      </c>
      <c r="C7" s="15" t="s">
        <v>34</v>
      </c>
      <c r="D7" s="16" t="s">
        <v>28</v>
      </c>
      <c r="E7" s="17" t="s">
        <v>1</v>
      </c>
      <c r="F7" s="16" t="s">
        <v>25</v>
      </c>
      <c r="G7" s="16" t="s">
        <v>26</v>
      </c>
      <c r="H7" s="18">
        <v>42</v>
      </c>
      <c r="I7" s="18">
        <v>42</v>
      </c>
      <c r="J7" s="18">
        <v>43</v>
      </c>
      <c r="K7" s="18">
        <v>29</v>
      </c>
      <c r="L7" s="18">
        <v>29</v>
      </c>
      <c r="M7">
        <v>47</v>
      </c>
      <c r="N7" s="18">
        <v>29</v>
      </c>
      <c r="O7" s="43">
        <f t="shared" si="0"/>
        <v>47</v>
      </c>
      <c r="P7" s="182">
        <f t="shared" si="1"/>
        <v>38</v>
      </c>
      <c r="Q7" s="184">
        <v>48</v>
      </c>
      <c r="R7" s="171">
        <f t="shared" si="2"/>
        <v>48</v>
      </c>
      <c r="S7" s="171">
        <f t="shared" si="3"/>
        <v>40</v>
      </c>
      <c r="T7" s="172"/>
    </row>
    <row r="8" spans="1:20" s="7" customFormat="1" x14ac:dyDescent="0.25">
      <c r="A8" s="14" t="s">
        <v>35</v>
      </c>
      <c r="B8" s="15" t="s">
        <v>23</v>
      </c>
      <c r="C8" s="15" t="s">
        <v>36</v>
      </c>
      <c r="D8" s="16" t="s">
        <v>28</v>
      </c>
      <c r="E8" s="17" t="s">
        <v>1</v>
      </c>
      <c r="F8" s="16" t="s">
        <v>25</v>
      </c>
      <c r="G8" s="16" t="s">
        <v>26</v>
      </c>
      <c r="H8" s="18">
        <v>55</v>
      </c>
      <c r="I8" s="18">
        <v>55</v>
      </c>
      <c r="J8" s="18">
        <v>55</v>
      </c>
      <c r="K8" s="18">
        <v>38</v>
      </c>
      <c r="L8" s="18">
        <v>44</v>
      </c>
      <c r="M8">
        <v>55</v>
      </c>
      <c r="N8" s="18">
        <v>34</v>
      </c>
      <c r="O8" s="43">
        <f t="shared" si="0"/>
        <v>55</v>
      </c>
      <c r="P8" s="182">
        <f t="shared" si="1"/>
        <v>51</v>
      </c>
      <c r="Q8" s="184">
        <v>58</v>
      </c>
      <c r="R8" s="171">
        <f t="shared" si="2"/>
        <v>58</v>
      </c>
      <c r="S8" s="171">
        <f t="shared" si="3"/>
        <v>51</v>
      </c>
      <c r="T8" s="172"/>
    </row>
    <row r="9" spans="1:20" s="7" customFormat="1" x14ac:dyDescent="0.25">
      <c r="A9" s="14" t="s">
        <v>37</v>
      </c>
      <c r="B9" s="15" t="s">
        <v>23</v>
      </c>
      <c r="C9" s="15" t="s">
        <v>38</v>
      </c>
      <c r="D9" s="16" t="s">
        <v>28</v>
      </c>
      <c r="E9" s="17" t="s">
        <v>1</v>
      </c>
      <c r="F9" s="16" t="s">
        <v>25</v>
      </c>
      <c r="G9" s="16" t="s">
        <v>26</v>
      </c>
      <c r="H9" s="18">
        <v>53</v>
      </c>
      <c r="I9" s="18">
        <v>53</v>
      </c>
      <c r="J9" s="18">
        <v>57</v>
      </c>
      <c r="K9" s="18">
        <v>47</v>
      </c>
      <c r="L9" s="18">
        <v>45</v>
      </c>
      <c r="M9">
        <v>53</v>
      </c>
      <c r="N9" s="18">
        <v>36</v>
      </c>
      <c r="O9" s="43">
        <f t="shared" si="0"/>
        <v>53</v>
      </c>
      <c r="P9" s="182">
        <f t="shared" si="1"/>
        <v>51</v>
      </c>
      <c r="Q9" s="184">
        <v>56</v>
      </c>
      <c r="R9" s="171">
        <f t="shared" si="2"/>
        <v>56</v>
      </c>
      <c r="S9" s="171">
        <f t="shared" si="3"/>
        <v>52</v>
      </c>
      <c r="T9" s="172"/>
    </row>
    <row r="10" spans="1:20" s="7" customFormat="1" x14ac:dyDescent="0.25">
      <c r="A10" s="14" t="s">
        <v>39</v>
      </c>
      <c r="B10" s="15" t="s">
        <v>23</v>
      </c>
      <c r="C10" s="15" t="s">
        <v>40</v>
      </c>
      <c r="D10" s="16" t="s">
        <v>28</v>
      </c>
      <c r="E10" s="17" t="s">
        <v>1</v>
      </c>
      <c r="F10" s="16" t="s">
        <v>25</v>
      </c>
      <c r="G10" s="16" t="s">
        <v>26</v>
      </c>
      <c r="H10" s="18">
        <v>47</v>
      </c>
      <c r="I10" s="18">
        <v>52</v>
      </c>
      <c r="J10" s="18">
        <v>55</v>
      </c>
      <c r="K10" s="18">
        <v>44</v>
      </c>
      <c r="L10" s="18">
        <v>46</v>
      </c>
      <c r="M10">
        <v>49</v>
      </c>
      <c r="N10" s="18">
        <v>34</v>
      </c>
      <c r="O10" s="43">
        <f t="shared" si="0"/>
        <v>49</v>
      </c>
      <c r="P10" s="182">
        <f t="shared" si="1"/>
        <v>49</v>
      </c>
      <c r="Q10" s="184">
        <v>56</v>
      </c>
      <c r="R10" s="171">
        <f t="shared" si="2"/>
        <v>56</v>
      </c>
      <c r="S10" s="171">
        <f t="shared" si="3"/>
        <v>50</v>
      </c>
      <c r="T10" s="172"/>
    </row>
    <row r="11" spans="1:20" s="7" customFormat="1" x14ac:dyDescent="0.25">
      <c r="A11" s="14" t="s">
        <v>41</v>
      </c>
      <c r="B11" s="15" t="s">
        <v>23</v>
      </c>
      <c r="C11" s="15" t="s">
        <v>42</v>
      </c>
      <c r="D11" s="16" t="s">
        <v>28</v>
      </c>
      <c r="E11" s="17" t="s">
        <v>1</v>
      </c>
      <c r="F11" s="16" t="s">
        <v>25</v>
      </c>
      <c r="G11" s="16" t="s">
        <v>26</v>
      </c>
      <c r="H11" s="18">
        <v>52</v>
      </c>
      <c r="I11" s="18">
        <v>46</v>
      </c>
      <c r="J11" s="18">
        <v>51</v>
      </c>
      <c r="K11" s="18">
        <v>45</v>
      </c>
      <c r="L11" s="18">
        <v>41</v>
      </c>
      <c r="M11">
        <v>50</v>
      </c>
      <c r="N11" s="18">
        <v>34</v>
      </c>
      <c r="O11" s="43">
        <f t="shared" si="0"/>
        <v>50</v>
      </c>
      <c r="P11" s="182">
        <f t="shared" si="1"/>
        <v>47</v>
      </c>
      <c r="Q11" s="184">
        <v>54</v>
      </c>
      <c r="R11" s="171">
        <f t="shared" si="2"/>
        <v>54</v>
      </c>
      <c r="S11" s="171">
        <f t="shared" si="3"/>
        <v>49</v>
      </c>
      <c r="T11" s="172"/>
    </row>
    <row r="12" spans="1:20" s="7" customFormat="1" x14ac:dyDescent="0.25">
      <c r="A12" s="14" t="s">
        <v>43</v>
      </c>
      <c r="B12" s="15" t="s">
        <v>23</v>
      </c>
      <c r="C12" s="15" t="s">
        <v>44</v>
      </c>
      <c r="D12" s="16" t="s">
        <v>28</v>
      </c>
      <c r="E12" s="17" t="s">
        <v>1</v>
      </c>
      <c r="F12" s="16" t="s">
        <v>25</v>
      </c>
      <c r="G12" s="16" t="s">
        <v>26</v>
      </c>
      <c r="H12" s="18">
        <v>50</v>
      </c>
      <c r="I12" s="18">
        <v>52</v>
      </c>
      <c r="J12" s="18">
        <v>56</v>
      </c>
      <c r="K12" s="18">
        <v>46</v>
      </c>
      <c r="L12" s="18">
        <v>49</v>
      </c>
      <c r="M12">
        <v>48</v>
      </c>
      <c r="N12" s="18">
        <v>35</v>
      </c>
      <c r="O12" s="43">
        <f t="shared" si="0"/>
        <v>48</v>
      </c>
      <c r="P12" s="182">
        <f t="shared" si="1"/>
        <v>50</v>
      </c>
      <c r="Q12" s="184">
        <v>59</v>
      </c>
      <c r="R12" s="171">
        <f t="shared" si="2"/>
        <v>59</v>
      </c>
      <c r="S12" s="171">
        <f t="shared" si="3"/>
        <v>51</v>
      </c>
      <c r="T12" s="172"/>
    </row>
    <row r="13" spans="1:20" s="7" customFormat="1" x14ac:dyDescent="0.25">
      <c r="A13" s="14" t="s">
        <v>45</v>
      </c>
      <c r="B13" s="15" t="s">
        <v>23</v>
      </c>
      <c r="C13" s="15" t="s">
        <v>46</v>
      </c>
      <c r="D13" s="16" t="s">
        <v>28</v>
      </c>
      <c r="E13" s="17" t="s">
        <v>1</v>
      </c>
      <c r="F13" s="16" t="s">
        <v>25</v>
      </c>
      <c r="G13" s="16" t="s">
        <v>26</v>
      </c>
      <c r="H13" s="18">
        <v>44</v>
      </c>
      <c r="I13" s="18">
        <v>50</v>
      </c>
      <c r="J13" s="18">
        <v>55</v>
      </c>
      <c r="K13" s="18">
        <v>46</v>
      </c>
      <c r="L13" s="18">
        <v>48</v>
      </c>
      <c r="M13">
        <v>50</v>
      </c>
      <c r="N13" s="18">
        <v>34</v>
      </c>
      <c r="O13" s="43">
        <f t="shared" si="0"/>
        <v>50</v>
      </c>
      <c r="P13" s="182">
        <f t="shared" si="1"/>
        <v>49</v>
      </c>
      <c r="Q13" s="184">
        <v>57</v>
      </c>
      <c r="R13" s="171">
        <f t="shared" si="2"/>
        <v>57</v>
      </c>
      <c r="S13" s="171">
        <f t="shared" si="3"/>
        <v>51</v>
      </c>
      <c r="T13" s="172"/>
    </row>
    <row r="14" spans="1:20" s="7" customFormat="1" x14ac:dyDescent="0.25">
      <c r="A14" s="14" t="s">
        <v>47</v>
      </c>
      <c r="B14" s="15" t="s">
        <v>23</v>
      </c>
      <c r="C14" s="15" t="s">
        <v>48</v>
      </c>
      <c r="D14" s="16" t="s">
        <v>28</v>
      </c>
      <c r="E14" s="17" t="s">
        <v>1</v>
      </c>
      <c r="F14" s="16" t="s">
        <v>25</v>
      </c>
      <c r="G14" s="16" t="s">
        <v>26</v>
      </c>
      <c r="H14" s="18">
        <v>53</v>
      </c>
      <c r="I14" s="18">
        <v>50</v>
      </c>
      <c r="J14" s="18">
        <v>49</v>
      </c>
      <c r="K14" s="18">
        <v>42</v>
      </c>
      <c r="L14" s="18">
        <v>44</v>
      </c>
      <c r="M14">
        <v>49</v>
      </c>
      <c r="N14" s="18">
        <v>34</v>
      </c>
      <c r="O14" s="43">
        <f t="shared" si="0"/>
        <v>49</v>
      </c>
      <c r="P14" s="182">
        <f t="shared" si="1"/>
        <v>47</v>
      </c>
      <c r="Q14" s="184">
        <v>59</v>
      </c>
      <c r="R14" s="171">
        <f t="shared" si="2"/>
        <v>59</v>
      </c>
      <c r="S14" s="171">
        <f t="shared" si="3"/>
        <v>47</v>
      </c>
      <c r="T14" s="172"/>
    </row>
    <row r="15" spans="1:20" s="7" customFormat="1" x14ac:dyDescent="0.25">
      <c r="A15" s="14" t="s">
        <v>49</v>
      </c>
      <c r="B15" s="15" t="s">
        <v>23</v>
      </c>
      <c r="C15" s="15" t="s">
        <v>50</v>
      </c>
      <c r="D15" s="16" t="s">
        <v>28</v>
      </c>
      <c r="E15" s="17" t="s">
        <v>1</v>
      </c>
      <c r="F15" s="16" t="s">
        <v>25</v>
      </c>
      <c r="G15" s="16" t="s">
        <v>26</v>
      </c>
      <c r="H15" s="18">
        <v>48</v>
      </c>
      <c r="I15" s="18">
        <v>54</v>
      </c>
      <c r="J15" s="18">
        <v>55</v>
      </c>
      <c r="K15" s="18">
        <v>39</v>
      </c>
      <c r="L15" s="18">
        <v>48</v>
      </c>
      <c r="M15">
        <v>47</v>
      </c>
      <c r="N15" s="18">
        <v>34</v>
      </c>
      <c r="O15" s="43">
        <f t="shared" si="0"/>
        <v>47</v>
      </c>
      <c r="P15" s="182">
        <f t="shared" si="1"/>
        <v>50</v>
      </c>
      <c r="Q15" s="184">
        <v>57</v>
      </c>
      <c r="R15" s="171">
        <f t="shared" si="2"/>
        <v>57</v>
      </c>
      <c r="S15" s="171">
        <f t="shared" si="3"/>
        <v>50</v>
      </c>
      <c r="T15" s="172"/>
    </row>
    <row r="16" spans="1:20" s="7" customFormat="1" x14ac:dyDescent="0.25">
      <c r="A16" s="14" t="s">
        <v>51</v>
      </c>
      <c r="B16" s="15" t="s">
        <v>23</v>
      </c>
      <c r="C16" s="15" t="s">
        <v>52</v>
      </c>
      <c r="D16" s="16" t="s">
        <v>28</v>
      </c>
      <c r="E16" s="17" t="s">
        <v>1</v>
      </c>
      <c r="F16" s="16" t="s">
        <v>25</v>
      </c>
      <c r="G16" s="16" t="s">
        <v>26</v>
      </c>
      <c r="H16" s="18">
        <v>45</v>
      </c>
      <c r="I16" s="18">
        <v>47</v>
      </c>
      <c r="J16" s="18">
        <v>51</v>
      </c>
      <c r="K16" s="18">
        <v>40</v>
      </c>
      <c r="L16" s="18">
        <v>35</v>
      </c>
      <c r="M16">
        <v>51</v>
      </c>
      <c r="N16" s="18">
        <v>34</v>
      </c>
      <c r="O16" s="43">
        <f t="shared" si="0"/>
        <v>51</v>
      </c>
      <c r="P16" s="182">
        <f t="shared" si="1"/>
        <v>46</v>
      </c>
      <c r="Q16" s="184">
        <v>55</v>
      </c>
      <c r="R16" s="171">
        <f t="shared" si="2"/>
        <v>55</v>
      </c>
      <c r="S16" s="171">
        <f t="shared" si="3"/>
        <v>47</v>
      </c>
      <c r="T16" s="172"/>
    </row>
    <row r="17" spans="1:20" s="7" customFormat="1" x14ac:dyDescent="0.25">
      <c r="A17" s="14" t="s">
        <v>53</v>
      </c>
      <c r="B17" s="15" t="s">
        <v>23</v>
      </c>
      <c r="C17" s="15" t="s">
        <v>54</v>
      </c>
      <c r="D17" s="16" t="s">
        <v>28</v>
      </c>
      <c r="E17" s="17" t="s">
        <v>1</v>
      </c>
      <c r="F17" s="16" t="s">
        <v>25</v>
      </c>
      <c r="G17" s="16" t="s">
        <v>26</v>
      </c>
      <c r="H17" s="18">
        <v>55</v>
      </c>
      <c r="I17" s="18">
        <v>53</v>
      </c>
      <c r="J17" s="18">
        <v>52</v>
      </c>
      <c r="K17" s="18">
        <v>39</v>
      </c>
      <c r="L17" s="18">
        <v>41</v>
      </c>
      <c r="M17">
        <v>56</v>
      </c>
      <c r="N17" s="18">
        <v>35</v>
      </c>
      <c r="O17" s="43">
        <f t="shared" si="0"/>
        <v>56</v>
      </c>
      <c r="P17" s="182">
        <f t="shared" si="1"/>
        <v>49</v>
      </c>
      <c r="Q17" s="184">
        <v>58</v>
      </c>
      <c r="R17" s="171">
        <f t="shared" si="2"/>
        <v>58</v>
      </c>
      <c r="S17" s="171">
        <f t="shared" si="3"/>
        <v>50</v>
      </c>
      <c r="T17" s="172"/>
    </row>
    <row r="18" spans="1:20" s="7" customFormat="1" x14ac:dyDescent="0.25">
      <c r="A18" s="14" t="s">
        <v>55</v>
      </c>
      <c r="B18" s="15" t="s">
        <v>23</v>
      </c>
      <c r="C18" s="15" t="s">
        <v>56</v>
      </c>
      <c r="D18" s="16" t="s">
        <v>28</v>
      </c>
      <c r="E18" s="17" t="s">
        <v>1</v>
      </c>
      <c r="F18" s="16" t="s">
        <v>25</v>
      </c>
      <c r="G18" s="16" t="s">
        <v>26</v>
      </c>
      <c r="H18" s="18">
        <v>54</v>
      </c>
      <c r="I18" s="18">
        <v>53</v>
      </c>
      <c r="J18" s="18">
        <v>52</v>
      </c>
      <c r="K18" s="18">
        <v>37</v>
      </c>
      <c r="L18" s="18">
        <v>44</v>
      </c>
      <c r="M18">
        <v>54</v>
      </c>
      <c r="N18" s="18">
        <v>34</v>
      </c>
      <c r="O18" s="43">
        <f t="shared" si="0"/>
        <v>54</v>
      </c>
      <c r="P18" s="182">
        <f t="shared" si="1"/>
        <v>50</v>
      </c>
      <c r="Q18" s="184">
        <v>57</v>
      </c>
      <c r="R18" s="171">
        <f t="shared" si="2"/>
        <v>57</v>
      </c>
      <c r="S18" s="171">
        <f t="shared" si="3"/>
        <v>50</v>
      </c>
      <c r="T18" s="172"/>
    </row>
    <row r="19" spans="1:20" s="7" customFormat="1" x14ac:dyDescent="0.25">
      <c r="A19" s="14" t="s">
        <v>57</v>
      </c>
      <c r="B19" s="15" t="s">
        <v>23</v>
      </c>
      <c r="C19" s="15" t="s">
        <v>58</v>
      </c>
      <c r="D19" s="16" t="s">
        <v>28</v>
      </c>
      <c r="E19" s="17" t="s">
        <v>1</v>
      </c>
      <c r="F19" s="16" t="s">
        <v>25</v>
      </c>
      <c r="G19" s="16" t="s">
        <v>26</v>
      </c>
      <c r="H19" s="18">
        <v>53</v>
      </c>
      <c r="I19" s="18">
        <v>53</v>
      </c>
      <c r="J19" s="18">
        <v>62</v>
      </c>
      <c r="K19" s="18">
        <v>56</v>
      </c>
      <c r="L19" s="18">
        <v>49</v>
      </c>
      <c r="M19">
        <v>56</v>
      </c>
      <c r="N19" s="18">
        <v>35</v>
      </c>
      <c r="O19" s="43">
        <f t="shared" si="0"/>
        <v>56</v>
      </c>
      <c r="P19" s="182">
        <f t="shared" si="1"/>
        <v>55</v>
      </c>
      <c r="Q19" s="184">
        <v>57</v>
      </c>
      <c r="R19" s="171">
        <f t="shared" si="2"/>
        <v>57</v>
      </c>
      <c r="S19" s="171">
        <f t="shared" si="3"/>
        <v>56</v>
      </c>
      <c r="T19" s="172"/>
    </row>
    <row r="20" spans="1:20" s="7" customFormat="1" x14ac:dyDescent="0.25">
      <c r="A20" s="14" t="s">
        <v>59</v>
      </c>
      <c r="B20" s="15" t="s">
        <v>23</v>
      </c>
      <c r="C20" s="15" t="s">
        <v>60</v>
      </c>
      <c r="D20" s="16" t="s">
        <v>28</v>
      </c>
      <c r="E20" s="17" t="s">
        <v>1</v>
      </c>
      <c r="F20" s="16" t="s">
        <v>25</v>
      </c>
      <c r="G20" s="16" t="s">
        <v>26</v>
      </c>
      <c r="H20" s="18">
        <v>47</v>
      </c>
      <c r="I20" s="18">
        <v>51</v>
      </c>
      <c r="J20" s="18">
        <v>47</v>
      </c>
      <c r="K20" s="18">
        <v>42</v>
      </c>
      <c r="L20" s="18">
        <v>39</v>
      </c>
      <c r="M20">
        <v>51</v>
      </c>
      <c r="N20" s="18">
        <v>33</v>
      </c>
      <c r="O20" s="43">
        <f t="shared" si="0"/>
        <v>51</v>
      </c>
      <c r="P20" s="182">
        <f t="shared" si="1"/>
        <v>47</v>
      </c>
      <c r="Q20" s="184">
        <v>59</v>
      </c>
      <c r="R20" s="171">
        <f t="shared" si="2"/>
        <v>59</v>
      </c>
      <c r="S20" s="171">
        <f t="shared" si="3"/>
        <v>47</v>
      </c>
      <c r="T20" s="172"/>
    </row>
    <row r="21" spans="1:20" s="7" customFormat="1" x14ac:dyDescent="0.25">
      <c r="A21" s="14" t="s">
        <v>61</v>
      </c>
      <c r="B21" s="15" t="s">
        <v>23</v>
      </c>
      <c r="C21" s="15" t="s">
        <v>62</v>
      </c>
      <c r="D21" s="16" t="s">
        <v>28</v>
      </c>
      <c r="E21" s="17" t="s">
        <v>1</v>
      </c>
      <c r="F21" s="16" t="s">
        <v>25</v>
      </c>
      <c r="G21" s="16" t="s">
        <v>26</v>
      </c>
      <c r="H21" s="18">
        <v>55</v>
      </c>
      <c r="I21" s="18">
        <v>55</v>
      </c>
      <c r="J21" s="18">
        <v>52</v>
      </c>
      <c r="K21" s="18">
        <v>51</v>
      </c>
      <c r="L21" s="18">
        <v>52</v>
      </c>
      <c r="M21">
        <v>55</v>
      </c>
      <c r="N21" s="18">
        <v>37</v>
      </c>
      <c r="O21" s="43">
        <f t="shared" si="0"/>
        <v>55</v>
      </c>
      <c r="P21" s="182">
        <f t="shared" si="1"/>
        <v>53</v>
      </c>
      <c r="Q21" s="184">
        <v>62</v>
      </c>
      <c r="R21" s="171">
        <f t="shared" si="2"/>
        <v>62</v>
      </c>
      <c r="S21" s="171">
        <f t="shared" si="3"/>
        <v>53</v>
      </c>
      <c r="T21" s="172"/>
    </row>
    <row r="22" spans="1:20" s="7" customFormat="1" x14ac:dyDescent="0.25">
      <c r="A22" s="14" t="s">
        <v>63</v>
      </c>
      <c r="B22" s="15" t="s">
        <v>23</v>
      </c>
      <c r="C22" s="15" t="s">
        <v>64</v>
      </c>
      <c r="D22" s="16" t="s">
        <v>28</v>
      </c>
      <c r="E22" s="17" t="s">
        <v>1</v>
      </c>
      <c r="F22" s="16" t="s">
        <v>25</v>
      </c>
      <c r="G22" s="16" t="s">
        <v>26</v>
      </c>
      <c r="H22" s="18">
        <v>46</v>
      </c>
      <c r="I22" s="18">
        <v>54</v>
      </c>
      <c r="J22" s="18">
        <v>51</v>
      </c>
      <c r="K22" s="18">
        <v>43</v>
      </c>
      <c r="L22" s="18">
        <v>46</v>
      </c>
      <c r="M22">
        <v>47</v>
      </c>
      <c r="N22" s="18">
        <v>33</v>
      </c>
      <c r="O22" s="43">
        <f t="shared" si="0"/>
        <v>47</v>
      </c>
      <c r="P22" s="182">
        <f t="shared" si="1"/>
        <v>48</v>
      </c>
      <c r="Q22" s="184">
        <v>55</v>
      </c>
      <c r="R22" s="171">
        <f t="shared" si="2"/>
        <v>55</v>
      </c>
      <c r="S22" s="171">
        <f t="shared" si="3"/>
        <v>48</v>
      </c>
      <c r="T22" s="172"/>
    </row>
    <row r="23" spans="1:20" s="7" customFormat="1" x14ac:dyDescent="0.25">
      <c r="A23" s="14" t="s">
        <v>65</v>
      </c>
      <c r="B23" s="15" t="s">
        <v>23</v>
      </c>
      <c r="C23" s="15" t="s">
        <v>66</v>
      </c>
      <c r="D23" s="16" t="s">
        <v>28</v>
      </c>
      <c r="E23" s="17" t="s">
        <v>1</v>
      </c>
      <c r="F23" s="16" t="s">
        <v>25</v>
      </c>
      <c r="G23" s="16" t="s">
        <v>26</v>
      </c>
      <c r="H23" s="18">
        <v>37</v>
      </c>
      <c r="I23" s="18">
        <v>41</v>
      </c>
      <c r="J23" s="18">
        <v>41</v>
      </c>
      <c r="K23" s="18">
        <v>39</v>
      </c>
      <c r="L23" s="18">
        <v>36</v>
      </c>
      <c r="M23">
        <v>44</v>
      </c>
      <c r="N23" s="18">
        <v>27</v>
      </c>
      <c r="O23" s="43">
        <f t="shared" si="0"/>
        <v>44</v>
      </c>
      <c r="P23" s="182">
        <f t="shared" si="1"/>
        <v>40</v>
      </c>
      <c r="Q23" s="184">
        <v>41</v>
      </c>
      <c r="R23" s="171">
        <f t="shared" si="2"/>
        <v>41</v>
      </c>
      <c r="S23" s="171">
        <f t="shared" si="3"/>
        <v>40</v>
      </c>
      <c r="T23" s="172"/>
    </row>
    <row r="24" spans="1:20" s="7" customFormat="1" x14ac:dyDescent="0.25">
      <c r="A24" s="14" t="s">
        <v>67</v>
      </c>
      <c r="B24" s="15" t="s">
        <v>23</v>
      </c>
      <c r="C24" s="15" t="s">
        <v>68</v>
      </c>
      <c r="D24" s="16" t="s">
        <v>28</v>
      </c>
      <c r="E24" s="17" t="s">
        <v>1</v>
      </c>
      <c r="F24" s="16" t="s">
        <v>25</v>
      </c>
      <c r="G24" s="16" t="s">
        <v>26</v>
      </c>
      <c r="H24" s="18">
        <v>50</v>
      </c>
      <c r="I24" s="18">
        <v>53</v>
      </c>
      <c r="J24" s="18">
        <v>52</v>
      </c>
      <c r="K24" s="18">
        <v>49</v>
      </c>
      <c r="L24" s="18">
        <v>43</v>
      </c>
      <c r="M24">
        <v>48</v>
      </c>
      <c r="N24" s="18">
        <v>34</v>
      </c>
      <c r="O24" s="43">
        <f t="shared" si="0"/>
        <v>48</v>
      </c>
      <c r="P24" s="182">
        <f t="shared" si="1"/>
        <v>50</v>
      </c>
      <c r="Q24" s="184">
        <v>60</v>
      </c>
      <c r="R24" s="171">
        <f t="shared" si="2"/>
        <v>60</v>
      </c>
      <c r="S24" s="171">
        <f t="shared" si="3"/>
        <v>50</v>
      </c>
      <c r="T24" s="172"/>
    </row>
    <row r="25" spans="1:20" s="7" customFormat="1" x14ac:dyDescent="0.25">
      <c r="A25" s="14" t="s">
        <v>69</v>
      </c>
      <c r="B25" s="15" t="s">
        <v>23</v>
      </c>
      <c r="C25" s="15" t="s">
        <v>70</v>
      </c>
      <c r="D25" s="16" t="s">
        <v>28</v>
      </c>
      <c r="E25" s="17" t="s">
        <v>1</v>
      </c>
      <c r="F25" s="16" t="s">
        <v>25</v>
      </c>
      <c r="G25" s="16" t="s">
        <v>26</v>
      </c>
      <c r="H25" s="18">
        <v>48</v>
      </c>
      <c r="I25" s="18">
        <v>56</v>
      </c>
      <c r="J25" s="18">
        <v>59</v>
      </c>
      <c r="K25" s="18">
        <v>54</v>
      </c>
      <c r="L25" s="18">
        <v>54</v>
      </c>
      <c r="M25">
        <v>51</v>
      </c>
      <c r="N25" s="18">
        <v>36</v>
      </c>
      <c r="O25" s="43">
        <f t="shared" si="0"/>
        <v>51</v>
      </c>
      <c r="P25" s="182">
        <f t="shared" si="1"/>
        <v>55</v>
      </c>
      <c r="Q25" s="184">
        <v>57</v>
      </c>
      <c r="R25" s="171">
        <f t="shared" si="2"/>
        <v>57</v>
      </c>
      <c r="S25" s="171">
        <f t="shared" si="3"/>
        <v>55</v>
      </c>
      <c r="T25" s="172"/>
    </row>
    <row r="26" spans="1:20" s="7" customFormat="1" x14ac:dyDescent="0.25">
      <c r="A26" s="14" t="s">
        <v>71</v>
      </c>
      <c r="B26" s="15" t="s">
        <v>23</v>
      </c>
      <c r="C26" s="15" t="s">
        <v>72</v>
      </c>
      <c r="D26" s="16" t="s">
        <v>28</v>
      </c>
      <c r="E26" s="17" t="s">
        <v>1</v>
      </c>
      <c r="F26" s="16" t="s">
        <v>25</v>
      </c>
      <c r="G26" s="16" t="s">
        <v>26</v>
      </c>
      <c r="H26" s="18">
        <v>52</v>
      </c>
      <c r="I26" s="18">
        <v>51</v>
      </c>
      <c r="J26" s="18">
        <v>61</v>
      </c>
      <c r="K26" s="18">
        <v>51</v>
      </c>
      <c r="L26" s="18">
        <v>50</v>
      </c>
      <c r="M26">
        <v>58</v>
      </c>
      <c r="N26" s="18">
        <v>34</v>
      </c>
      <c r="O26" s="43">
        <f t="shared" si="0"/>
        <v>58</v>
      </c>
      <c r="P26" s="182">
        <f t="shared" si="1"/>
        <v>53</v>
      </c>
      <c r="Q26" s="184">
        <v>59</v>
      </c>
      <c r="R26" s="171">
        <f t="shared" si="2"/>
        <v>59</v>
      </c>
      <c r="S26" s="171">
        <f t="shared" si="3"/>
        <v>56</v>
      </c>
      <c r="T26" s="172"/>
    </row>
    <row r="27" spans="1:20" s="7" customFormat="1" x14ac:dyDescent="0.25">
      <c r="A27" s="14" t="s">
        <v>73</v>
      </c>
      <c r="B27" s="15" t="s">
        <v>23</v>
      </c>
      <c r="C27" s="15" t="s">
        <v>74</v>
      </c>
      <c r="D27" s="16" t="s">
        <v>28</v>
      </c>
      <c r="E27" s="17" t="s">
        <v>1</v>
      </c>
      <c r="F27" s="16" t="s">
        <v>25</v>
      </c>
      <c r="G27" s="16" t="s">
        <v>26</v>
      </c>
      <c r="H27" s="18">
        <v>53</v>
      </c>
      <c r="I27" s="18">
        <v>57</v>
      </c>
      <c r="J27" s="18">
        <v>53</v>
      </c>
      <c r="K27" s="18">
        <v>45</v>
      </c>
      <c r="L27" s="18">
        <v>45</v>
      </c>
      <c r="M27">
        <v>56</v>
      </c>
      <c r="N27" s="18">
        <v>34</v>
      </c>
      <c r="O27" s="43">
        <f t="shared" si="0"/>
        <v>56</v>
      </c>
      <c r="P27" s="182">
        <f t="shared" si="1"/>
        <v>51</v>
      </c>
      <c r="Q27" s="184">
        <v>58</v>
      </c>
      <c r="R27" s="171">
        <f t="shared" si="2"/>
        <v>58</v>
      </c>
      <c r="S27" s="171">
        <f t="shared" si="3"/>
        <v>51</v>
      </c>
      <c r="T27" s="172"/>
    </row>
    <row r="28" spans="1:20" s="7" customFormat="1" x14ac:dyDescent="0.25">
      <c r="A28" s="14" t="s">
        <v>75</v>
      </c>
      <c r="B28" s="15" t="s">
        <v>23</v>
      </c>
      <c r="C28" s="15" t="s">
        <v>76</v>
      </c>
      <c r="D28" s="16" t="s">
        <v>28</v>
      </c>
      <c r="E28" s="17" t="s">
        <v>1</v>
      </c>
      <c r="F28" s="16" t="s">
        <v>25</v>
      </c>
      <c r="G28" s="16" t="s">
        <v>26</v>
      </c>
      <c r="H28" s="18">
        <v>54</v>
      </c>
      <c r="I28" s="18">
        <v>50</v>
      </c>
      <c r="J28" s="18">
        <v>52</v>
      </c>
      <c r="K28" s="18">
        <v>40</v>
      </c>
      <c r="L28" s="18">
        <v>41</v>
      </c>
      <c r="M28">
        <v>53</v>
      </c>
      <c r="N28" s="18">
        <v>34</v>
      </c>
      <c r="O28" s="43">
        <f t="shared" si="0"/>
        <v>53</v>
      </c>
      <c r="P28" s="182">
        <f t="shared" si="1"/>
        <v>48</v>
      </c>
      <c r="Q28" s="184">
        <v>55</v>
      </c>
      <c r="R28" s="171">
        <f t="shared" si="2"/>
        <v>55</v>
      </c>
      <c r="S28" s="171">
        <f t="shared" si="3"/>
        <v>49</v>
      </c>
      <c r="T28" s="172"/>
    </row>
    <row r="29" spans="1:20" s="7" customFormat="1" x14ac:dyDescent="0.25">
      <c r="A29" s="14" t="s">
        <v>77</v>
      </c>
      <c r="B29" s="15" t="s">
        <v>23</v>
      </c>
      <c r="C29" s="15" t="s">
        <v>78</v>
      </c>
      <c r="D29" s="16" t="s">
        <v>28</v>
      </c>
      <c r="E29" s="17" t="s">
        <v>1</v>
      </c>
      <c r="F29" s="16" t="s">
        <v>25</v>
      </c>
      <c r="G29" s="16" t="s">
        <v>26</v>
      </c>
      <c r="H29" s="18">
        <v>40</v>
      </c>
      <c r="I29" s="18">
        <v>46</v>
      </c>
      <c r="J29" s="18">
        <v>32</v>
      </c>
      <c r="K29" s="18">
        <v>30</v>
      </c>
      <c r="L29" s="18">
        <v>36</v>
      </c>
      <c r="M29">
        <v>46</v>
      </c>
      <c r="N29" s="18">
        <v>30</v>
      </c>
      <c r="O29" s="43">
        <f t="shared" si="0"/>
        <v>46</v>
      </c>
      <c r="P29" s="182">
        <f t="shared" si="1"/>
        <v>38</v>
      </c>
      <c r="Q29" s="184">
        <v>49</v>
      </c>
      <c r="R29" s="171">
        <f t="shared" si="2"/>
        <v>49</v>
      </c>
      <c r="S29" s="171">
        <f t="shared" si="3"/>
        <v>38</v>
      </c>
      <c r="T29" s="172"/>
    </row>
    <row r="30" spans="1:20" s="7" customFormat="1" x14ac:dyDescent="0.25">
      <c r="A30" s="14" t="s">
        <v>79</v>
      </c>
      <c r="B30" s="15" t="s">
        <v>23</v>
      </c>
      <c r="C30" s="15" t="s">
        <v>80</v>
      </c>
      <c r="D30" s="16" t="s">
        <v>28</v>
      </c>
      <c r="E30" s="17" t="s">
        <v>1</v>
      </c>
      <c r="F30" s="16" t="s">
        <v>25</v>
      </c>
      <c r="G30" s="16" t="s">
        <v>26</v>
      </c>
      <c r="H30" s="18">
        <v>44</v>
      </c>
      <c r="I30" s="18">
        <v>42</v>
      </c>
      <c r="J30" s="18">
        <v>43</v>
      </c>
      <c r="K30" s="18">
        <v>33</v>
      </c>
      <c r="L30" s="18">
        <v>31</v>
      </c>
      <c r="M30">
        <v>40</v>
      </c>
      <c r="N30" s="18">
        <v>29</v>
      </c>
      <c r="O30" s="43">
        <f t="shared" si="0"/>
        <v>40</v>
      </c>
      <c r="P30" s="182">
        <f t="shared" si="1"/>
        <v>38</v>
      </c>
      <c r="Q30" s="184">
        <v>46</v>
      </c>
      <c r="R30" s="171">
        <f t="shared" si="2"/>
        <v>46</v>
      </c>
      <c r="S30" s="171">
        <f t="shared" si="3"/>
        <v>39</v>
      </c>
      <c r="T30" s="172"/>
    </row>
    <row r="31" spans="1:20" s="7" customFormat="1" x14ac:dyDescent="0.25">
      <c r="A31" s="14" t="s">
        <v>81</v>
      </c>
      <c r="B31" s="15" t="s">
        <v>23</v>
      </c>
      <c r="C31" s="15" t="s">
        <v>82</v>
      </c>
      <c r="D31" s="16" t="s">
        <v>28</v>
      </c>
      <c r="E31" s="17" t="s">
        <v>1</v>
      </c>
      <c r="F31" s="16" t="s">
        <v>25</v>
      </c>
      <c r="G31" s="16" t="s">
        <v>26</v>
      </c>
      <c r="H31" s="18">
        <v>49</v>
      </c>
      <c r="I31" s="18">
        <v>56</v>
      </c>
      <c r="J31" s="18">
        <v>57</v>
      </c>
      <c r="K31" s="18">
        <v>44</v>
      </c>
      <c r="L31" s="18">
        <v>54</v>
      </c>
      <c r="M31">
        <v>50</v>
      </c>
      <c r="N31" s="18">
        <v>35</v>
      </c>
      <c r="O31" s="43">
        <f t="shared" si="0"/>
        <v>50</v>
      </c>
      <c r="P31" s="182">
        <f t="shared" si="1"/>
        <v>53</v>
      </c>
      <c r="Q31" s="184">
        <v>57</v>
      </c>
      <c r="R31" s="171">
        <f t="shared" si="2"/>
        <v>57</v>
      </c>
      <c r="S31" s="171">
        <f t="shared" si="3"/>
        <v>54</v>
      </c>
      <c r="T31" s="172"/>
    </row>
    <row r="32" spans="1:20" s="7" customFormat="1" x14ac:dyDescent="0.25">
      <c r="A32" s="14" t="s">
        <v>83</v>
      </c>
      <c r="B32" s="15" t="s">
        <v>23</v>
      </c>
      <c r="C32" s="15" t="s">
        <v>84</v>
      </c>
      <c r="D32" s="16" t="s">
        <v>28</v>
      </c>
      <c r="E32" s="17" t="s">
        <v>1</v>
      </c>
      <c r="F32" s="16" t="s">
        <v>25</v>
      </c>
      <c r="G32" s="16" t="s">
        <v>26</v>
      </c>
      <c r="H32" s="18">
        <v>50</v>
      </c>
      <c r="I32" s="18">
        <v>51</v>
      </c>
      <c r="J32" s="18">
        <v>52</v>
      </c>
      <c r="K32" s="18">
        <v>47</v>
      </c>
      <c r="L32" s="18">
        <v>45</v>
      </c>
      <c r="M32">
        <v>54</v>
      </c>
      <c r="N32" s="18">
        <v>34</v>
      </c>
      <c r="O32" s="43">
        <f t="shared" si="0"/>
        <v>54</v>
      </c>
      <c r="P32" s="182">
        <f t="shared" si="1"/>
        <v>50</v>
      </c>
      <c r="Q32" s="184">
        <v>54</v>
      </c>
      <c r="R32" s="171">
        <f t="shared" si="2"/>
        <v>54</v>
      </c>
      <c r="S32" s="171">
        <f t="shared" si="3"/>
        <v>51</v>
      </c>
      <c r="T32" s="172"/>
    </row>
    <row r="33" spans="1:20" s="7" customFormat="1" x14ac:dyDescent="0.25">
      <c r="A33" s="14" t="s">
        <v>85</v>
      </c>
      <c r="B33" s="15" t="s">
        <v>23</v>
      </c>
      <c r="C33" s="15" t="s">
        <v>86</v>
      </c>
      <c r="D33" s="16" t="s">
        <v>28</v>
      </c>
      <c r="E33" s="17" t="s">
        <v>1</v>
      </c>
      <c r="F33" s="16" t="s">
        <v>25</v>
      </c>
      <c r="G33" s="16" t="s">
        <v>26</v>
      </c>
      <c r="H33" s="18">
        <v>49</v>
      </c>
      <c r="I33" s="18">
        <v>50</v>
      </c>
      <c r="J33" s="18">
        <v>48</v>
      </c>
      <c r="K33" s="18">
        <v>48</v>
      </c>
      <c r="L33" s="18">
        <v>44</v>
      </c>
      <c r="M33">
        <v>44</v>
      </c>
      <c r="N33" s="18">
        <v>32</v>
      </c>
      <c r="O33" s="43">
        <f t="shared" si="0"/>
        <v>44</v>
      </c>
      <c r="P33" s="182">
        <f t="shared" si="1"/>
        <v>47</v>
      </c>
      <c r="Q33" s="184">
        <v>56</v>
      </c>
      <c r="R33" s="171">
        <f t="shared" si="2"/>
        <v>56</v>
      </c>
      <c r="S33" s="171">
        <f t="shared" si="3"/>
        <v>47</v>
      </c>
      <c r="T33" s="172"/>
    </row>
    <row r="34" spans="1:20" s="7" customFormat="1" x14ac:dyDescent="0.25">
      <c r="A34" s="14" t="s">
        <v>87</v>
      </c>
      <c r="B34" s="15" t="s">
        <v>23</v>
      </c>
      <c r="C34" s="15" t="s">
        <v>88</v>
      </c>
      <c r="D34" s="16" t="s">
        <v>28</v>
      </c>
      <c r="E34" s="17" t="s">
        <v>1</v>
      </c>
      <c r="F34" s="16" t="s">
        <v>25</v>
      </c>
      <c r="G34" s="16" t="s">
        <v>26</v>
      </c>
      <c r="H34" s="18">
        <v>50</v>
      </c>
      <c r="I34" s="18">
        <v>53</v>
      </c>
      <c r="J34" s="18">
        <v>59</v>
      </c>
      <c r="K34" s="18">
        <v>53</v>
      </c>
      <c r="L34" s="18">
        <v>56</v>
      </c>
      <c r="M34">
        <v>55</v>
      </c>
      <c r="N34" s="18">
        <v>36</v>
      </c>
      <c r="O34" s="43">
        <f t="shared" si="0"/>
        <v>55</v>
      </c>
      <c r="P34" s="182">
        <f t="shared" si="1"/>
        <v>55</v>
      </c>
      <c r="Q34" s="184">
        <v>59</v>
      </c>
      <c r="R34" s="171">
        <f t="shared" si="2"/>
        <v>59</v>
      </c>
      <c r="S34" s="171">
        <f t="shared" si="3"/>
        <v>57</v>
      </c>
      <c r="T34" s="172"/>
    </row>
    <row r="35" spans="1:20" s="7" customFormat="1" x14ac:dyDescent="0.25">
      <c r="A35" s="19" t="s">
        <v>89</v>
      </c>
      <c r="B35" s="20" t="s">
        <v>23</v>
      </c>
      <c r="C35" s="20" t="s">
        <v>90</v>
      </c>
      <c r="D35" s="19" t="s">
        <v>28</v>
      </c>
      <c r="E35" s="20" t="s">
        <v>1</v>
      </c>
      <c r="F35" s="19" t="s">
        <v>25</v>
      </c>
      <c r="G35" s="19" t="s">
        <v>26</v>
      </c>
      <c r="H35" s="18">
        <v>50</v>
      </c>
      <c r="I35" s="18">
        <v>51</v>
      </c>
      <c r="J35" s="18">
        <v>49</v>
      </c>
      <c r="K35" s="18">
        <v>46</v>
      </c>
      <c r="L35" s="18">
        <v>40</v>
      </c>
      <c r="M35">
        <v>43</v>
      </c>
      <c r="N35" s="18">
        <v>33</v>
      </c>
      <c r="O35" s="43">
        <f t="shared" si="0"/>
        <v>43</v>
      </c>
      <c r="P35" s="182">
        <f t="shared" si="1"/>
        <v>46</v>
      </c>
      <c r="Q35" s="184">
        <v>58</v>
      </c>
      <c r="R35" s="171">
        <f t="shared" si="2"/>
        <v>58</v>
      </c>
      <c r="S35" s="171">
        <f t="shared" si="3"/>
        <v>46</v>
      </c>
      <c r="T35" s="172"/>
    </row>
    <row r="36" spans="1:20" s="7" customFormat="1" x14ac:dyDescent="0.25">
      <c r="A36" s="19" t="s">
        <v>91</v>
      </c>
      <c r="B36" s="20" t="s">
        <v>23</v>
      </c>
      <c r="C36" s="20" t="s">
        <v>92</v>
      </c>
      <c r="D36" s="19" t="s">
        <v>28</v>
      </c>
      <c r="E36" s="20" t="s">
        <v>1</v>
      </c>
      <c r="F36" s="19" t="s">
        <v>25</v>
      </c>
      <c r="G36" s="19" t="s">
        <v>26</v>
      </c>
      <c r="H36" s="18">
        <v>42</v>
      </c>
      <c r="I36" s="18">
        <v>52</v>
      </c>
      <c r="J36" s="18">
        <v>58</v>
      </c>
      <c r="K36" s="18">
        <v>50</v>
      </c>
      <c r="L36" s="18">
        <v>49</v>
      </c>
      <c r="M36">
        <v>50</v>
      </c>
      <c r="N36" s="18">
        <v>33</v>
      </c>
      <c r="O36" s="43">
        <f t="shared" si="0"/>
        <v>50</v>
      </c>
      <c r="P36" s="182">
        <f t="shared" si="1"/>
        <v>51</v>
      </c>
      <c r="Q36" s="184">
        <v>56</v>
      </c>
      <c r="R36" s="171">
        <f t="shared" si="2"/>
        <v>56</v>
      </c>
      <c r="S36" s="171">
        <f t="shared" si="3"/>
        <v>52</v>
      </c>
      <c r="T36" s="172"/>
    </row>
    <row r="37" spans="1:20" s="7" customFormat="1" x14ac:dyDescent="0.25">
      <c r="A37" s="14" t="s">
        <v>93</v>
      </c>
      <c r="B37" s="15" t="s">
        <v>23</v>
      </c>
      <c r="C37" s="15" t="s">
        <v>94</v>
      </c>
      <c r="D37" s="16" t="s">
        <v>28</v>
      </c>
      <c r="E37" s="17" t="s">
        <v>1</v>
      </c>
      <c r="F37" s="16" t="s">
        <v>25</v>
      </c>
      <c r="G37" s="16" t="s">
        <v>26</v>
      </c>
      <c r="H37" s="18">
        <v>48</v>
      </c>
      <c r="I37" s="18">
        <v>53</v>
      </c>
      <c r="J37" s="18">
        <v>52</v>
      </c>
      <c r="K37" s="18">
        <v>40</v>
      </c>
      <c r="L37" s="18">
        <v>46</v>
      </c>
      <c r="M37">
        <v>48</v>
      </c>
      <c r="N37" s="18">
        <v>33</v>
      </c>
      <c r="O37" s="43">
        <f t="shared" si="0"/>
        <v>48</v>
      </c>
      <c r="P37" s="182">
        <f t="shared" si="1"/>
        <v>49</v>
      </c>
      <c r="Q37" s="184">
        <v>58</v>
      </c>
      <c r="R37" s="171">
        <f t="shared" si="2"/>
        <v>58</v>
      </c>
      <c r="S37" s="171">
        <f t="shared" si="3"/>
        <v>49</v>
      </c>
      <c r="T37" s="172"/>
    </row>
    <row r="38" spans="1:20" s="7" customFormat="1" x14ac:dyDescent="0.25">
      <c r="A38" s="14" t="s">
        <v>95</v>
      </c>
      <c r="B38" s="15" t="s">
        <v>23</v>
      </c>
      <c r="C38" s="15" t="s">
        <v>96</v>
      </c>
      <c r="D38" s="16" t="s">
        <v>28</v>
      </c>
      <c r="E38" s="17" t="s">
        <v>1</v>
      </c>
      <c r="F38" s="16" t="s">
        <v>25</v>
      </c>
      <c r="G38" s="16" t="s">
        <v>26</v>
      </c>
      <c r="H38" s="18">
        <v>49</v>
      </c>
      <c r="I38" s="18">
        <v>50</v>
      </c>
      <c r="J38" s="18">
        <v>52</v>
      </c>
      <c r="K38" s="18">
        <v>44</v>
      </c>
      <c r="L38" s="18">
        <v>45</v>
      </c>
      <c r="M38">
        <v>47</v>
      </c>
      <c r="N38" s="18">
        <v>34</v>
      </c>
      <c r="O38" s="43">
        <f t="shared" si="0"/>
        <v>47</v>
      </c>
      <c r="P38" s="182">
        <f t="shared" si="1"/>
        <v>47</v>
      </c>
      <c r="Q38" s="184">
        <v>58</v>
      </c>
      <c r="R38" s="171">
        <f t="shared" si="2"/>
        <v>58</v>
      </c>
      <c r="S38" s="171">
        <f t="shared" si="3"/>
        <v>48</v>
      </c>
      <c r="T38" s="172"/>
    </row>
    <row r="39" spans="1:20" s="7" customFormat="1" x14ac:dyDescent="0.25">
      <c r="A39" s="14" t="s">
        <v>97</v>
      </c>
      <c r="B39" s="15" t="s">
        <v>23</v>
      </c>
      <c r="C39" s="15" t="s">
        <v>98</v>
      </c>
      <c r="D39" s="16" t="s">
        <v>28</v>
      </c>
      <c r="E39" s="17" t="s">
        <v>1</v>
      </c>
      <c r="F39" s="16" t="s">
        <v>25</v>
      </c>
      <c r="G39" s="16" t="s">
        <v>26</v>
      </c>
      <c r="H39" s="18">
        <v>56</v>
      </c>
      <c r="I39" s="18">
        <v>46</v>
      </c>
      <c r="J39" s="18">
        <v>38</v>
      </c>
      <c r="K39" s="18">
        <v>41</v>
      </c>
      <c r="L39" s="18">
        <v>47</v>
      </c>
      <c r="M39">
        <v>55</v>
      </c>
      <c r="N39" s="18">
        <v>32</v>
      </c>
      <c r="O39" s="43">
        <f t="shared" si="0"/>
        <v>55</v>
      </c>
      <c r="P39" s="182">
        <f t="shared" si="1"/>
        <v>45</v>
      </c>
      <c r="Q39" s="184">
        <v>52</v>
      </c>
      <c r="R39" s="171">
        <f t="shared" si="2"/>
        <v>52</v>
      </c>
      <c r="S39" s="171">
        <f t="shared" si="3"/>
        <v>47</v>
      </c>
      <c r="T39" s="172"/>
    </row>
    <row r="40" spans="1:20" s="7" customFormat="1" x14ac:dyDescent="0.25">
      <c r="A40" s="14" t="s">
        <v>99</v>
      </c>
      <c r="B40" s="15" t="s">
        <v>23</v>
      </c>
      <c r="C40" s="15" t="s">
        <v>100</v>
      </c>
      <c r="D40" s="16" t="s">
        <v>28</v>
      </c>
      <c r="E40" s="17" t="s">
        <v>1</v>
      </c>
      <c r="F40" s="16" t="s">
        <v>25</v>
      </c>
      <c r="G40" s="16" t="s">
        <v>26</v>
      </c>
      <c r="H40" s="18">
        <v>53</v>
      </c>
      <c r="I40" s="18">
        <v>48</v>
      </c>
      <c r="J40" s="18">
        <v>51</v>
      </c>
      <c r="K40" s="18">
        <v>38</v>
      </c>
      <c r="L40" s="18">
        <v>35</v>
      </c>
      <c r="M40">
        <v>52</v>
      </c>
      <c r="N40" s="18">
        <v>34</v>
      </c>
      <c r="O40" s="43">
        <f t="shared" si="0"/>
        <v>52</v>
      </c>
      <c r="P40" s="182">
        <f t="shared" si="1"/>
        <v>46</v>
      </c>
      <c r="Q40" s="184">
        <v>53</v>
      </c>
      <c r="R40" s="171">
        <f t="shared" si="2"/>
        <v>53</v>
      </c>
      <c r="S40" s="171">
        <f t="shared" si="3"/>
        <v>47</v>
      </c>
      <c r="T40" s="172"/>
    </row>
    <row r="41" spans="1:20" s="7" customFormat="1" x14ac:dyDescent="0.25">
      <c r="A41" s="14" t="s">
        <v>101</v>
      </c>
      <c r="B41" s="15" t="s">
        <v>23</v>
      </c>
      <c r="C41" s="15" t="s">
        <v>102</v>
      </c>
      <c r="D41" s="16" t="s">
        <v>28</v>
      </c>
      <c r="E41" s="17" t="s">
        <v>1</v>
      </c>
      <c r="F41" s="16" t="s">
        <v>25</v>
      </c>
      <c r="G41" s="16" t="s">
        <v>26</v>
      </c>
      <c r="H41" s="18">
        <v>49</v>
      </c>
      <c r="I41" s="18">
        <v>59</v>
      </c>
      <c r="J41" s="18">
        <v>59</v>
      </c>
      <c r="K41" s="18">
        <v>53</v>
      </c>
      <c r="L41" s="18">
        <v>51</v>
      </c>
      <c r="M41">
        <v>53</v>
      </c>
      <c r="N41" s="18">
        <v>37</v>
      </c>
      <c r="O41" s="43">
        <f t="shared" si="0"/>
        <v>53</v>
      </c>
      <c r="P41" s="182">
        <f t="shared" si="1"/>
        <v>55</v>
      </c>
      <c r="Q41" s="184">
        <v>60</v>
      </c>
      <c r="R41" s="171">
        <f t="shared" si="2"/>
        <v>60</v>
      </c>
      <c r="S41" s="171">
        <f t="shared" si="3"/>
        <v>55</v>
      </c>
      <c r="T41" s="172"/>
    </row>
    <row r="42" spans="1:20" s="7" customFormat="1" x14ac:dyDescent="0.25">
      <c r="A42" s="14" t="s">
        <v>103</v>
      </c>
      <c r="B42" s="15" t="s">
        <v>23</v>
      </c>
      <c r="C42" s="15" t="s">
        <v>104</v>
      </c>
      <c r="D42" s="16" t="s">
        <v>28</v>
      </c>
      <c r="E42" s="17" t="s">
        <v>1</v>
      </c>
      <c r="F42" s="16" t="s">
        <v>25</v>
      </c>
      <c r="G42" s="16" t="s">
        <v>26</v>
      </c>
      <c r="H42" s="18">
        <v>48</v>
      </c>
      <c r="I42" s="18">
        <v>50</v>
      </c>
      <c r="J42" s="18">
        <v>53</v>
      </c>
      <c r="K42" s="18">
        <v>37</v>
      </c>
      <c r="L42" s="18">
        <v>38</v>
      </c>
      <c r="M42">
        <v>48</v>
      </c>
      <c r="N42" s="18">
        <v>32</v>
      </c>
      <c r="O42" s="43">
        <f t="shared" si="0"/>
        <v>48</v>
      </c>
      <c r="P42" s="182">
        <f t="shared" si="1"/>
        <v>45</v>
      </c>
      <c r="Q42" s="184">
        <v>54</v>
      </c>
      <c r="R42" s="171">
        <f t="shared" si="2"/>
        <v>54</v>
      </c>
      <c r="S42" s="171">
        <f t="shared" si="3"/>
        <v>46</v>
      </c>
      <c r="T42" s="172"/>
    </row>
    <row r="43" spans="1:20" s="7" customFormat="1" x14ac:dyDescent="0.25">
      <c r="A43" s="14" t="s">
        <v>105</v>
      </c>
      <c r="B43" s="15" t="s">
        <v>23</v>
      </c>
      <c r="C43" s="15" t="s">
        <v>106</v>
      </c>
      <c r="D43" s="16" t="s">
        <v>28</v>
      </c>
      <c r="E43" s="17" t="s">
        <v>1</v>
      </c>
      <c r="F43" s="16" t="s">
        <v>25</v>
      </c>
      <c r="G43" s="16" t="s">
        <v>26</v>
      </c>
      <c r="H43" s="18">
        <v>44</v>
      </c>
      <c r="I43" s="18">
        <v>48</v>
      </c>
      <c r="J43" s="18">
        <v>52</v>
      </c>
      <c r="K43" s="18">
        <v>45</v>
      </c>
      <c r="L43" s="18">
        <v>37</v>
      </c>
      <c r="M43">
        <v>46</v>
      </c>
      <c r="N43" s="18">
        <v>33</v>
      </c>
      <c r="O43" s="43">
        <f t="shared" si="0"/>
        <v>46</v>
      </c>
      <c r="P43" s="182">
        <f t="shared" si="1"/>
        <v>46</v>
      </c>
      <c r="Q43" s="184">
        <v>54</v>
      </c>
      <c r="R43" s="171">
        <f t="shared" si="2"/>
        <v>54</v>
      </c>
      <c r="S43" s="171">
        <f t="shared" si="3"/>
        <v>48</v>
      </c>
      <c r="T43" s="172"/>
    </row>
    <row r="44" spans="1:20" s="7" customFormat="1" x14ac:dyDescent="0.25">
      <c r="A44" s="14" t="s">
        <v>107</v>
      </c>
      <c r="B44" s="15" t="s">
        <v>23</v>
      </c>
      <c r="C44" s="15" t="s">
        <v>108</v>
      </c>
      <c r="D44" s="16" t="s">
        <v>28</v>
      </c>
      <c r="E44" s="17" t="s">
        <v>1</v>
      </c>
      <c r="F44" s="16" t="s">
        <v>25</v>
      </c>
      <c r="G44" s="16" t="s">
        <v>26</v>
      </c>
      <c r="H44" s="18">
        <v>50</v>
      </c>
      <c r="I44" s="18">
        <v>51</v>
      </c>
      <c r="J44" s="18">
        <v>50</v>
      </c>
      <c r="K44" s="18">
        <v>41</v>
      </c>
      <c r="L44" s="18">
        <v>44</v>
      </c>
      <c r="M44">
        <v>48</v>
      </c>
      <c r="N44" s="18">
        <v>34</v>
      </c>
      <c r="O44" s="43">
        <f t="shared" si="0"/>
        <v>48</v>
      </c>
      <c r="P44" s="182">
        <f t="shared" si="1"/>
        <v>47</v>
      </c>
      <c r="Q44" s="184">
        <v>59</v>
      </c>
      <c r="R44" s="171">
        <f t="shared" si="2"/>
        <v>59</v>
      </c>
      <c r="S44" s="171">
        <f t="shared" si="3"/>
        <v>47</v>
      </c>
      <c r="T44" s="172"/>
    </row>
    <row r="45" spans="1:20" s="7" customFormat="1" x14ac:dyDescent="0.25">
      <c r="A45" s="14" t="s">
        <v>109</v>
      </c>
      <c r="B45" s="15" t="s">
        <v>23</v>
      </c>
      <c r="C45" s="15" t="s">
        <v>110</v>
      </c>
      <c r="D45" s="16" t="s">
        <v>28</v>
      </c>
      <c r="E45" s="17" t="s">
        <v>1</v>
      </c>
      <c r="F45" s="16" t="s">
        <v>25</v>
      </c>
      <c r="G45" s="16" t="s">
        <v>26</v>
      </c>
      <c r="H45" s="18">
        <v>43</v>
      </c>
      <c r="I45" s="18">
        <v>55</v>
      </c>
      <c r="J45" s="18">
        <v>56</v>
      </c>
      <c r="K45" s="18">
        <v>50</v>
      </c>
      <c r="L45" s="18">
        <v>46</v>
      </c>
      <c r="M45">
        <v>47</v>
      </c>
      <c r="N45" s="18">
        <v>34</v>
      </c>
      <c r="O45" s="43">
        <f t="shared" si="0"/>
        <v>47</v>
      </c>
      <c r="P45" s="182">
        <f t="shared" si="1"/>
        <v>51</v>
      </c>
      <c r="Q45" s="184">
        <v>55</v>
      </c>
      <c r="R45" s="171">
        <f t="shared" si="2"/>
        <v>55</v>
      </c>
      <c r="S45" s="171">
        <f t="shared" si="3"/>
        <v>51</v>
      </c>
      <c r="T45" s="172"/>
    </row>
    <row r="46" spans="1:20" s="7" customFormat="1" x14ac:dyDescent="0.25">
      <c r="A46" s="14" t="s">
        <v>111</v>
      </c>
      <c r="B46" s="15" t="s">
        <v>23</v>
      </c>
      <c r="C46" s="15" t="s">
        <v>112</v>
      </c>
      <c r="D46" s="16" t="s">
        <v>28</v>
      </c>
      <c r="E46" s="17" t="s">
        <v>1</v>
      </c>
      <c r="F46" s="16" t="s">
        <v>25</v>
      </c>
      <c r="G46" s="16" t="s">
        <v>26</v>
      </c>
      <c r="H46" s="18">
        <v>51</v>
      </c>
      <c r="I46" s="18">
        <v>48</v>
      </c>
      <c r="J46" s="18">
        <v>44</v>
      </c>
      <c r="K46" s="18">
        <v>36</v>
      </c>
      <c r="L46" s="18">
        <v>48</v>
      </c>
      <c r="M46">
        <v>50</v>
      </c>
      <c r="N46" s="18">
        <v>32</v>
      </c>
      <c r="O46" s="43">
        <f t="shared" si="0"/>
        <v>50</v>
      </c>
      <c r="P46" s="182">
        <f t="shared" si="1"/>
        <v>47</v>
      </c>
      <c r="Q46" s="184">
        <v>52</v>
      </c>
      <c r="R46" s="171">
        <f t="shared" si="2"/>
        <v>52</v>
      </c>
      <c r="S46" s="171">
        <f t="shared" si="3"/>
        <v>47</v>
      </c>
      <c r="T46" s="172"/>
    </row>
    <row r="47" spans="1:20" s="7" customFormat="1" x14ac:dyDescent="0.25">
      <c r="A47" s="14" t="s">
        <v>113</v>
      </c>
      <c r="B47" s="15" t="s">
        <v>23</v>
      </c>
      <c r="C47" s="15" t="s">
        <v>114</v>
      </c>
      <c r="D47" s="16" t="s">
        <v>28</v>
      </c>
      <c r="E47" s="17" t="s">
        <v>1</v>
      </c>
      <c r="F47" s="16" t="s">
        <v>25</v>
      </c>
      <c r="G47" s="16" t="s">
        <v>26</v>
      </c>
      <c r="H47" s="18">
        <v>52</v>
      </c>
      <c r="I47" s="18">
        <v>49</v>
      </c>
      <c r="J47" s="18">
        <v>43</v>
      </c>
      <c r="K47" s="18">
        <v>49</v>
      </c>
      <c r="L47" s="18">
        <v>44</v>
      </c>
      <c r="M47">
        <v>56</v>
      </c>
      <c r="N47" s="18">
        <v>34</v>
      </c>
      <c r="O47" s="43">
        <f t="shared" si="0"/>
        <v>56</v>
      </c>
      <c r="P47" s="182">
        <f t="shared" si="1"/>
        <v>47</v>
      </c>
      <c r="Q47" s="184">
        <v>56</v>
      </c>
      <c r="R47" s="171">
        <f t="shared" si="2"/>
        <v>56</v>
      </c>
      <c r="S47" s="171">
        <f t="shared" si="3"/>
        <v>50</v>
      </c>
      <c r="T47" s="172"/>
    </row>
    <row r="48" spans="1:20" s="7" customFormat="1" x14ac:dyDescent="0.25">
      <c r="A48" s="14" t="s">
        <v>115</v>
      </c>
      <c r="B48" s="15" t="s">
        <v>23</v>
      </c>
      <c r="C48" s="15" t="s">
        <v>116</v>
      </c>
      <c r="D48" s="16" t="s">
        <v>28</v>
      </c>
      <c r="E48" s="17" t="s">
        <v>1</v>
      </c>
      <c r="F48" s="16" t="s">
        <v>25</v>
      </c>
      <c r="G48" s="16" t="s">
        <v>26</v>
      </c>
      <c r="H48" s="18">
        <v>43</v>
      </c>
      <c r="I48" s="18">
        <v>55</v>
      </c>
      <c r="J48" s="18">
        <v>51</v>
      </c>
      <c r="K48" s="18">
        <v>46</v>
      </c>
      <c r="L48" s="18">
        <v>40</v>
      </c>
      <c r="M48">
        <v>49</v>
      </c>
      <c r="N48" s="18">
        <v>32</v>
      </c>
      <c r="O48" s="43">
        <f t="shared" si="0"/>
        <v>49</v>
      </c>
      <c r="P48" s="182">
        <f t="shared" si="1"/>
        <v>49</v>
      </c>
      <c r="Q48" s="184">
        <v>60</v>
      </c>
      <c r="R48" s="171">
        <f t="shared" si="2"/>
        <v>60</v>
      </c>
      <c r="S48" s="171">
        <f t="shared" si="3"/>
        <v>49</v>
      </c>
      <c r="T48" s="172"/>
    </row>
    <row r="49" spans="1:20" s="7" customFormat="1" x14ac:dyDescent="0.25">
      <c r="A49" s="14" t="s">
        <v>117</v>
      </c>
      <c r="B49" s="15" t="s">
        <v>23</v>
      </c>
      <c r="C49" s="15" t="s">
        <v>118</v>
      </c>
      <c r="D49" s="16" t="s">
        <v>28</v>
      </c>
      <c r="E49" s="17" t="s">
        <v>1</v>
      </c>
      <c r="F49" s="16" t="s">
        <v>25</v>
      </c>
      <c r="G49" s="16" t="s">
        <v>26</v>
      </c>
      <c r="H49" s="18">
        <v>53</v>
      </c>
      <c r="I49" s="18">
        <v>45</v>
      </c>
      <c r="J49" s="18">
        <v>51</v>
      </c>
      <c r="K49" s="18">
        <v>42</v>
      </c>
      <c r="L49" s="18">
        <v>43</v>
      </c>
      <c r="M49">
        <v>47</v>
      </c>
      <c r="N49" s="18">
        <v>34</v>
      </c>
      <c r="O49" s="43">
        <f t="shared" si="0"/>
        <v>47</v>
      </c>
      <c r="P49" s="182">
        <f t="shared" si="1"/>
        <v>45</v>
      </c>
      <c r="Q49" s="184">
        <v>56</v>
      </c>
      <c r="R49" s="171">
        <f t="shared" si="2"/>
        <v>56</v>
      </c>
      <c r="S49" s="171">
        <f t="shared" si="3"/>
        <v>47</v>
      </c>
      <c r="T49" s="172"/>
    </row>
    <row r="50" spans="1:20" s="7" customFormat="1" x14ac:dyDescent="0.25">
      <c r="A50" s="14" t="s">
        <v>119</v>
      </c>
      <c r="B50" s="15" t="s">
        <v>23</v>
      </c>
      <c r="C50" s="15" t="s">
        <v>120</v>
      </c>
      <c r="D50" s="16" t="s">
        <v>28</v>
      </c>
      <c r="E50" s="17" t="s">
        <v>1</v>
      </c>
      <c r="F50" s="16" t="s">
        <v>25</v>
      </c>
      <c r="G50" s="16" t="s">
        <v>26</v>
      </c>
      <c r="H50" s="18">
        <v>53</v>
      </c>
      <c r="I50" s="18">
        <v>55</v>
      </c>
      <c r="J50" s="18">
        <v>53</v>
      </c>
      <c r="K50" s="18">
        <v>50</v>
      </c>
      <c r="L50" s="18">
        <v>50</v>
      </c>
      <c r="M50">
        <v>56</v>
      </c>
      <c r="N50" s="18">
        <v>35</v>
      </c>
      <c r="O50" s="43">
        <f t="shared" si="0"/>
        <v>56</v>
      </c>
      <c r="P50" s="182">
        <f t="shared" si="1"/>
        <v>53</v>
      </c>
      <c r="Q50" s="184">
        <v>60</v>
      </c>
      <c r="R50" s="171">
        <f t="shared" si="2"/>
        <v>60</v>
      </c>
      <c r="S50" s="171">
        <f t="shared" si="3"/>
        <v>53</v>
      </c>
      <c r="T50" s="172"/>
    </row>
    <row r="51" spans="1:20" s="7" customFormat="1" x14ac:dyDescent="0.25">
      <c r="A51" s="14" t="s">
        <v>121</v>
      </c>
      <c r="B51" s="15" t="s">
        <v>23</v>
      </c>
      <c r="C51" s="15" t="s">
        <v>23</v>
      </c>
      <c r="D51" s="16" t="s">
        <v>28</v>
      </c>
      <c r="E51" s="17" t="s">
        <v>1</v>
      </c>
      <c r="F51" s="16" t="s">
        <v>25</v>
      </c>
      <c r="G51" s="16" t="s">
        <v>26</v>
      </c>
      <c r="H51" s="18">
        <v>53</v>
      </c>
      <c r="I51" s="18">
        <v>52</v>
      </c>
      <c r="J51" s="18">
        <v>55</v>
      </c>
      <c r="K51" s="18">
        <v>52</v>
      </c>
      <c r="L51" s="18">
        <v>42</v>
      </c>
      <c r="M51">
        <v>53</v>
      </c>
      <c r="N51" s="18">
        <v>35</v>
      </c>
      <c r="O51" s="43">
        <f t="shared" si="0"/>
        <v>53</v>
      </c>
      <c r="P51" s="182">
        <f t="shared" si="1"/>
        <v>52</v>
      </c>
      <c r="Q51" s="184">
        <v>56</v>
      </c>
      <c r="R51" s="171">
        <f t="shared" si="2"/>
        <v>56</v>
      </c>
      <c r="S51" s="171">
        <f t="shared" si="3"/>
        <v>53</v>
      </c>
      <c r="T51" s="172"/>
    </row>
    <row r="52" spans="1:20" s="7" customFormat="1" x14ac:dyDescent="0.25">
      <c r="A52" s="14" t="s">
        <v>122</v>
      </c>
      <c r="B52" s="15" t="s">
        <v>23</v>
      </c>
      <c r="C52" s="15" t="s">
        <v>123</v>
      </c>
      <c r="D52" s="16" t="s">
        <v>28</v>
      </c>
      <c r="E52" s="17" t="s">
        <v>1</v>
      </c>
      <c r="F52" s="16" t="s">
        <v>25</v>
      </c>
      <c r="G52" s="16" t="s">
        <v>26</v>
      </c>
      <c r="H52" s="18">
        <v>53</v>
      </c>
      <c r="I52" s="18">
        <v>52</v>
      </c>
      <c r="J52" s="18">
        <v>56</v>
      </c>
      <c r="K52" s="18">
        <v>46</v>
      </c>
      <c r="L52" s="18">
        <v>49</v>
      </c>
      <c r="M52">
        <v>55</v>
      </c>
      <c r="N52" s="18">
        <v>35</v>
      </c>
      <c r="O52" s="43">
        <f t="shared" si="0"/>
        <v>55</v>
      </c>
      <c r="P52" s="182">
        <f t="shared" si="1"/>
        <v>52</v>
      </c>
      <c r="Q52" s="184">
        <v>58</v>
      </c>
      <c r="R52" s="171">
        <f t="shared" si="2"/>
        <v>58</v>
      </c>
      <c r="S52" s="171">
        <f t="shared" si="3"/>
        <v>53</v>
      </c>
      <c r="T52" s="172"/>
    </row>
    <row r="53" spans="1:20" s="7" customFormat="1" x14ac:dyDescent="0.25">
      <c r="A53" s="14" t="s">
        <v>124</v>
      </c>
      <c r="B53" s="15" t="s">
        <v>23</v>
      </c>
      <c r="C53" s="15" t="s">
        <v>125</v>
      </c>
      <c r="D53" s="16" t="s">
        <v>28</v>
      </c>
      <c r="E53" s="17" t="s">
        <v>1</v>
      </c>
      <c r="F53" s="16" t="s">
        <v>25</v>
      </c>
      <c r="G53" s="16" t="s">
        <v>26</v>
      </c>
      <c r="H53" s="18">
        <v>56</v>
      </c>
      <c r="I53" s="18">
        <v>47</v>
      </c>
      <c r="J53" s="18">
        <v>54</v>
      </c>
      <c r="K53" s="18">
        <v>50</v>
      </c>
      <c r="L53" s="18">
        <v>42</v>
      </c>
      <c r="M53">
        <v>55</v>
      </c>
      <c r="N53" s="18">
        <v>36</v>
      </c>
      <c r="O53" s="43">
        <f t="shared" si="0"/>
        <v>55</v>
      </c>
      <c r="P53" s="182">
        <f t="shared" si="1"/>
        <v>50</v>
      </c>
      <c r="Q53" s="184">
        <v>58</v>
      </c>
      <c r="R53" s="171">
        <f t="shared" si="2"/>
        <v>58</v>
      </c>
      <c r="S53" s="171">
        <f t="shared" si="3"/>
        <v>53</v>
      </c>
      <c r="T53" s="172"/>
    </row>
    <row r="54" spans="1:20" s="7" customFormat="1" x14ac:dyDescent="0.25">
      <c r="A54" s="14" t="s">
        <v>126</v>
      </c>
      <c r="B54" s="15" t="s">
        <v>23</v>
      </c>
      <c r="C54" s="15" t="s">
        <v>127</v>
      </c>
      <c r="D54" s="16" t="s">
        <v>28</v>
      </c>
      <c r="E54" s="17" t="s">
        <v>1</v>
      </c>
      <c r="F54" s="16" t="s">
        <v>25</v>
      </c>
      <c r="G54" s="16" t="s">
        <v>26</v>
      </c>
      <c r="H54" s="18">
        <v>51</v>
      </c>
      <c r="I54" s="18">
        <v>46</v>
      </c>
      <c r="J54" s="18">
        <v>42</v>
      </c>
      <c r="K54" s="18">
        <v>43</v>
      </c>
      <c r="L54" s="18">
        <v>40</v>
      </c>
      <c r="M54">
        <v>47</v>
      </c>
      <c r="N54" s="18">
        <v>32</v>
      </c>
      <c r="O54" s="43">
        <f t="shared" si="0"/>
        <v>47</v>
      </c>
      <c r="P54" s="182">
        <f t="shared" si="1"/>
        <v>44</v>
      </c>
      <c r="Q54" s="184">
        <v>50</v>
      </c>
      <c r="R54" s="171">
        <f t="shared" si="2"/>
        <v>50</v>
      </c>
      <c r="S54" s="171">
        <f t="shared" si="3"/>
        <v>44</v>
      </c>
      <c r="T54" s="172"/>
    </row>
    <row r="55" spans="1:20" s="7" customFormat="1" x14ac:dyDescent="0.25">
      <c r="A55" s="14" t="s">
        <v>128</v>
      </c>
      <c r="B55" s="15" t="s">
        <v>23</v>
      </c>
      <c r="C55" s="15" t="s">
        <v>129</v>
      </c>
      <c r="D55" s="16" t="s">
        <v>28</v>
      </c>
      <c r="E55" s="17" t="s">
        <v>1</v>
      </c>
      <c r="F55" s="16" t="s">
        <v>25</v>
      </c>
      <c r="G55" s="16" t="s">
        <v>26</v>
      </c>
      <c r="H55" s="18">
        <v>51</v>
      </c>
      <c r="I55" s="18">
        <v>49</v>
      </c>
      <c r="J55" s="18">
        <v>55</v>
      </c>
      <c r="K55" s="18">
        <v>47</v>
      </c>
      <c r="L55" s="18">
        <v>45</v>
      </c>
      <c r="M55">
        <v>50</v>
      </c>
      <c r="N55" s="18">
        <v>33</v>
      </c>
      <c r="O55" s="43">
        <f t="shared" si="0"/>
        <v>50</v>
      </c>
      <c r="P55" s="182">
        <f t="shared" si="1"/>
        <v>49</v>
      </c>
      <c r="Q55" s="184">
        <v>55</v>
      </c>
      <c r="R55" s="171">
        <f t="shared" si="2"/>
        <v>55</v>
      </c>
      <c r="S55" s="171">
        <f t="shared" si="3"/>
        <v>51</v>
      </c>
      <c r="T55" s="172"/>
    </row>
    <row r="56" spans="1:20" s="7" customFormat="1" x14ac:dyDescent="0.25">
      <c r="A56" s="14" t="s">
        <v>130</v>
      </c>
      <c r="B56" s="15" t="s">
        <v>23</v>
      </c>
      <c r="C56" s="15" t="s">
        <v>131</v>
      </c>
      <c r="D56" s="16" t="s">
        <v>28</v>
      </c>
      <c r="E56" s="17" t="s">
        <v>1</v>
      </c>
      <c r="F56" s="16" t="s">
        <v>25</v>
      </c>
      <c r="G56" s="16" t="s">
        <v>26</v>
      </c>
      <c r="H56" s="18">
        <v>50</v>
      </c>
      <c r="I56" s="18">
        <v>52</v>
      </c>
      <c r="J56" s="18">
        <v>60</v>
      </c>
      <c r="K56" s="18">
        <v>51</v>
      </c>
      <c r="L56" s="18">
        <v>52</v>
      </c>
      <c r="M56">
        <v>53</v>
      </c>
      <c r="N56" s="18">
        <v>34</v>
      </c>
      <c r="O56" s="43">
        <f t="shared" si="0"/>
        <v>53</v>
      </c>
      <c r="P56" s="182">
        <f t="shared" si="1"/>
        <v>52</v>
      </c>
      <c r="Q56" s="184">
        <v>55</v>
      </c>
      <c r="R56" s="171">
        <f t="shared" si="2"/>
        <v>55</v>
      </c>
      <c r="S56" s="171">
        <f t="shared" si="3"/>
        <v>53</v>
      </c>
      <c r="T56" s="172"/>
    </row>
    <row r="57" spans="1:20" s="7" customFormat="1" x14ac:dyDescent="0.25">
      <c r="A57" s="14" t="s">
        <v>132</v>
      </c>
      <c r="B57" s="15" t="s">
        <v>23</v>
      </c>
      <c r="C57" s="15" t="s">
        <v>133</v>
      </c>
      <c r="D57" s="16" t="s">
        <v>28</v>
      </c>
      <c r="E57" s="17" t="s">
        <v>1</v>
      </c>
      <c r="F57" s="16" t="s">
        <v>25</v>
      </c>
      <c r="G57" s="16" t="s">
        <v>26</v>
      </c>
      <c r="H57" s="18">
        <v>54</v>
      </c>
      <c r="I57" s="18">
        <v>45</v>
      </c>
      <c r="J57" s="18">
        <v>50</v>
      </c>
      <c r="K57" s="18">
        <v>48</v>
      </c>
      <c r="L57" s="18">
        <v>40</v>
      </c>
      <c r="M57">
        <v>52</v>
      </c>
      <c r="N57" s="18">
        <v>34</v>
      </c>
      <c r="O57" s="43">
        <f t="shared" si="0"/>
        <v>52</v>
      </c>
      <c r="P57" s="182">
        <f t="shared" si="1"/>
        <v>48</v>
      </c>
      <c r="Q57" s="184">
        <v>53</v>
      </c>
      <c r="R57" s="171">
        <f t="shared" si="2"/>
        <v>53</v>
      </c>
      <c r="S57" s="171">
        <f t="shared" si="3"/>
        <v>50</v>
      </c>
      <c r="T57" s="172"/>
    </row>
    <row r="58" spans="1:20" s="7" customFormat="1" x14ac:dyDescent="0.25">
      <c r="A58" s="14" t="s">
        <v>134</v>
      </c>
      <c r="B58" s="15" t="s">
        <v>23</v>
      </c>
      <c r="C58" s="15" t="s">
        <v>135</v>
      </c>
      <c r="D58" s="16" t="s">
        <v>28</v>
      </c>
      <c r="E58" s="17" t="s">
        <v>1</v>
      </c>
      <c r="F58" s="16" t="s">
        <v>25</v>
      </c>
      <c r="G58" s="16" t="s">
        <v>26</v>
      </c>
      <c r="H58" s="18">
        <v>52</v>
      </c>
      <c r="I58" s="18">
        <v>53</v>
      </c>
      <c r="J58" s="18">
        <v>49</v>
      </c>
      <c r="K58" s="18">
        <v>47</v>
      </c>
      <c r="L58" s="18">
        <v>42</v>
      </c>
      <c r="M58">
        <v>46</v>
      </c>
      <c r="N58" s="18">
        <v>34</v>
      </c>
      <c r="O58" s="43">
        <f t="shared" si="0"/>
        <v>46</v>
      </c>
      <c r="P58" s="182">
        <f t="shared" si="1"/>
        <v>47</v>
      </c>
      <c r="Q58" s="184">
        <v>61</v>
      </c>
      <c r="R58" s="171">
        <f t="shared" si="2"/>
        <v>61</v>
      </c>
      <c r="S58" s="171">
        <f t="shared" si="3"/>
        <v>47</v>
      </c>
      <c r="T58" s="172"/>
    </row>
    <row r="59" spans="1:20" s="7" customFormat="1" x14ac:dyDescent="0.25">
      <c r="A59" s="14" t="s">
        <v>136</v>
      </c>
      <c r="B59" s="15" t="s">
        <v>23</v>
      </c>
      <c r="C59" s="15" t="s">
        <v>137</v>
      </c>
      <c r="D59" s="16" t="s">
        <v>28</v>
      </c>
      <c r="E59" s="17" t="s">
        <v>1</v>
      </c>
      <c r="F59" s="16" t="s">
        <v>25</v>
      </c>
      <c r="G59" s="16" t="s">
        <v>26</v>
      </c>
      <c r="H59" s="18">
        <v>48</v>
      </c>
      <c r="I59" s="18">
        <v>49</v>
      </c>
      <c r="J59" s="18">
        <v>40</v>
      </c>
      <c r="K59" s="18">
        <v>42</v>
      </c>
      <c r="L59" s="18">
        <v>38</v>
      </c>
      <c r="M59">
        <v>53</v>
      </c>
      <c r="N59" s="18">
        <v>33</v>
      </c>
      <c r="O59" s="43">
        <f t="shared" si="0"/>
        <v>53</v>
      </c>
      <c r="P59" s="182">
        <f t="shared" si="1"/>
        <v>44</v>
      </c>
      <c r="Q59" s="184">
        <v>47</v>
      </c>
      <c r="R59" s="171">
        <f t="shared" si="2"/>
        <v>47</v>
      </c>
      <c r="S59" s="171">
        <f t="shared" si="3"/>
        <v>43</v>
      </c>
      <c r="T59" s="172"/>
    </row>
    <row r="60" spans="1:20" s="7" customFormat="1" x14ac:dyDescent="0.25">
      <c r="A60" s="14" t="s">
        <v>138</v>
      </c>
      <c r="B60" s="15" t="s">
        <v>23</v>
      </c>
      <c r="C60" s="15" t="s">
        <v>139</v>
      </c>
      <c r="D60" s="16" t="s">
        <v>28</v>
      </c>
      <c r="E60" s="17" t="s">
        <v>1</v>
      </c>
      <c r="F60" s="16" t="s">
        <v>25</v>
      </c>
      <c r="G60" s="16" t="s">
        <v>26</v>
      </c>
      <c r="H60" s="18">
        <v>50</v>
      </c>
      <c r="I60" s="18">
        <v>54</v>
      </c>
      <c r="J60" s="18">
        <v>57</v>
      </c>
      <c r="K60" s="18">
        <v>45</v>
      </c>
      <c r="L60" s="18">
        <v>45</v>
      </c>
      <c r="M60">
        <v>51</v>
      </c>
      <c r="N60" s="18">
        <v>34</v>
      </c>
      <c r="O60" s="43">
        <f t="shared" si="0"/>
        <v>51</v>
      </c>
      <c r="P60" s="182">
        <f t="shared" si="1"/>
        <v>50</v>
      </c>
      <c r="Q60" s="184">
        <v>56</v>
      </c>
      <c r="R60" s="171">
        <f t="shared" si="2"/>
        <v>56</v>
      </c>
      <c r="S60" s="171">
        <f t="shared" si="3"/>
        <v>51</v>
      </c>
      <c r="T60" s="172"/>
    </row>
    <row r="61" spans="1:20" s="7" customFormat="1" x14ac:dyDescent="0.25">
      <c r="A61" s="14" t="s">
        <v>140</v>
      </c>
      <c r="B61" s="15" t="s">
        <v>23</v>
      </c>
      <c r="C61" s="15" t="s">
        <v>141</v>
      </c>
      <c r="D61" s="16" t="s">
        <v>28</v>
      </c>
      <c r="E61" s="17" t="s">
        <v>1</v>
      </c>
      <c r="F61" s="16" t="s">
        <v>25</v>
      </c>
      <c r="G61" s="16" t="s">
        <v>26</v>
      </c>
      <c r="H61" s="18">
        <v>51</v>
      </c>
      <c r="I61" s="18">
        <v>47</v>
      </c>
      <c r="J61" s="18">
        <v>51</v>
      </c>
      <c r="K61" s="18">
        <v>52</v>
      </c>
      <c r="L61" s="18">
        <v>41</v>
      </c>
      <c r="M61">
        <v>54</v>
      </c>
      <c r="N61" s="18">
        <v>33</v>
      </c>
      <c r="O61" s="43">
        <f t="shared" si="0"/>
        <v>54</v>
      </c>
      <c r="P61" s="182">
        <f t="shared" si="1"/>
        <v>50</v>
      </c>
      <c r="Q61" s="184">
        <v>57</v>
      </c>
      <c r="R61" s="171">
        <f t="shared" si="2"/>
        <v>57</v>
      </c>
      <c r="S61" s="171">
        <f t="shared" si="3"/>
        <v>52</v>
      </c>
      <c r="T61" s="172"/>
    </row>
    <row r="62" spans="1:20" s="7" customFormat="1" x14ac:dyDescent="0.25">
      <c r="A62" s="14" t="s">
        <v>142</v>
      </c>
      <c r="B62" s="15" t="s">
        <v>23</v>
      </c>
      <c r="C62" s="15" t="s">
        <v>143</v>
      </c>
      <c r="D62" s="16" t="s">
        <v>28</v>
      </c>
      <c r="E62" s="17" t="s">
        <v>1</v>
      </c>
      <c r="F62" s="16" t="s">
        <v>25</v>
      </c>
      <c r="G62" s="16" t="s">
        <v>26</v>
      </c>
      <c r="H62" s="18">
        <v>38</v>
      </c>
      <c r="I62" s="18">
        <v>41</v>
      </c>
      <c r="J62" s="18">
        <v>43</v>
      </c>
      <c r="K62" s="18">
        <v>35</v>
      </c>
      <c r="L62" s="18">
        <v>33</v>
      </c>
      <c r="M62">
        <v>46</v>
      </c>
      <c r="N62" s="18">
        <v>28</v>
      </c>
      <c r="O62" s="43">
        <f t="shared" si="0"/>
        <v>46</v>
      </c>
      <c r="P62" s="182">
        <f t="shared" si="1"/>
        <v>40</v>
      </c>
      <c r="Q62" s="184">
        <v>48</v>
      </c>
      <c r="R62" s="171">
        <f t="shared" si="2"/>
        <v>48</v>
      </c>
      <c r="S62" s="171">
        <f t="shared" si="3"/>
        <v>41</v>
      </c>
      <c r="T62" s="172"/>
    </row>
    <row r="63" spans="1:20" s="7" customFormat="1" x14ac:dyDescent="0.25">
      <c r="A63" s="14" t="s">
        <v>144</v>
      </c>
      <c r="B63" s="15" t="s">
        <v>23</v>
      </c>
      <c r="C63" s="15" t="s">
        <v>145</v>
      </c>
      <c r="D63" s="16" t="s">
        <v>28</v>
      </c>
      <c r="E63" s="17" t="s">
        <v>1</v>
      </c>
      <c r="F63" s="16" t="s">
        <v>25</v>
      </c>
      <c r="G63" s="16" t="s">
        <v>26</v>
      </c>
      <c r="H63" s="18">
        <v>53</v>
      </c>
      <c r="I63" s="18">
        <v>55</v>
      </c>
      <c r="J63" s="18">
        <v>53</v>
      </c>
      <c r="K63" s="18">
        <v>51</v>
      </c>
      <c r="L63" s="18">
        <v>56</v>
      </c>
      <c r="M63">
        <v>54</v>
      </c>
      <c r="N63" s="18">
        <v>36</v>
      </c>
      <c r="O63" s="43">
        <f t="shared" si="0"/>
        <v>54</v>
      </c>
      <c r="P63" s="182">
        <f t="shared" si="1"/>
        <v>54</v>
      </c>
      <c r="Q63" s="184">
        <v>61</v>
      </c>
      <c r="R63" s="171">
        <f t="shared" si="2"/>
        <v>61</v>
      </c>
      <c r="S63" s="171">
        <f t="shared" si="3"/>
        <v>54</v>
      </c>
      <c r="T63" s="172"/>
    </row>
    <row r="64" spans="1:20" s="7" customFormat="1" x14ac:dyDescent="0.25">
      <c r="A64" s="14" t="s">
        <v>146</v>
      </c>
      <c r="B64" s="15" t="s">
        <v>23</v>
      </c>
      <c r="C64" s="15" t="s">
        <v>147</v>
      </c>
      <c r="D64" s="16" t="s">
        <v>28</v>
      </c>
      <c r="E64" s="17" t="s">
        <v>1</v>
      </c>
      <c r="F64" s="16" t="s">
        <v>25</v>
      </c>
      <c r="G64" s="16" t="s">
        <v>26</v>
      </c>
      <c r="H64" s="18">
        <v>49</v>
      </c>
      <c r="I64" s="18">
        <v>48</v>
      </c>
      <c r="J64" s="18">
        <v>46</v>
      </c>
      <c r="K64" s="18">
        <v>36</v>
      </c>
      <c r="L64" s="18">
        <v>38</v>
      </c>
      <c r="M64">
        <v>46</v>
      </c>
      <c r="N64" s="18">
        <v>32</v>
      </c>
      <c r="O64" s="43">
        <f t="shared" si="0"/>
        <v>46</v>
      </c>
      <c r="P64" s="182">
        <f t="shared" si="1"/>
        <v>43</v>
      </c>
      <c r="Q64" s="184">
        <v>54</v>
      </c>
      <c r="R64" s="171">
        <f t="shared" si="2"/>
        <v>54</v>
      </c>
      <c r="S64" s="171">
        <f t="shared" si="3"/>
        <v>43</v>
      </c>
      <c r="T64" s="172"/>
    </row>
    <row r="65" spans="1:20" s="7" customFormat="1" x14ac:dyDescent="0.25">
      <c r="A65" s="14" t="s">
        <v>148</v>
      </c>
      <c r="B65" s="15" t="s">
        <v>23</v>
      </c>
      <c r="C65" s="15" t="s">
        <v>149</v>
      </c>
      <c r="D65" s="16" t="s">
        <v>28</v>
      </c>
      <c r="E65" s="17" t="s">
        <v>1</v>
      </c>
      <c r="F65" s="16" t="s">
        <v>25</v>
      </c>
      <c r="G65" s="16" t="s">
        <v>26</v>
      </c>
      <c r="H65" s="18">
        <v>56</v>
      </c>
      <c r="I65" s="18">
        <v>46</v>
      </c>
      <c r="J65" s="18">
        <v>51</v>
      </c>
      <c r="K65" s="18">
        <v>50</v>
      </c>
      <c r="L65" s="18">
        <v>44</v>
      </c>
      <c r="M65">
        <v>49</v>
      </c>
      <c r="N65" s="18">
        <v>35</v>
      </c>
      <c r="O65" s="43">
        <f t="shared" si="0"/>
        <v>49</v>
      </c>
      <c r="P65" s="182">
        <f t="shared" si="1"/>
        <v>48</v>
      </c>
      <c r="Q65" s="184">
        <v>55</v>
      </c>
      <c r="R65" s="171">
        <f t="shared" si="2"/>
        <v>55</v>
      </c>
      <c r="S65" s="171">
        <f t="shared" si="3"/>
        <v>50</v>
      </c>
      <c r="T65" s="172"/>
    </row>
    <row r="66" spans="1:20" s="7" customFormat="1" x14ac:dyDescent="0.25">
      <c r="A66" s="14" t="s">
        <v>150</v>
      </c>
      <c r="B66" s="15" t="s">
        <v>23</v>
      </c>
      <c r="C66" s="15" t="s">
        <v>151</v>
      </c>
      <c r="D66" s="16" t="s">
        <v>28</v>
      </c>
      <c r="E66" s="17" t="s">
        <v>1</v>
      </c>
      <c r="F66" s="16" t="s">
        <v>25</v>
      </c>
      <c r="G66" s="16" t="s">
        <v>26</v>
      </c>
      <c r="H66" s="18">
        <v>52</v>
      </c>
      <c r="I66" s="18">
        <v>45</v>
      </c>
      <c r="J66" s="18">
        <v>48</v>
      </c>
      <c r="K66" s="18">
        <v>45</v>
      </c>
      <c r="L66" s="18">
        <v>44</v>
      </c>
      <c r="M66">
        <v>46</v>
      </c>
      <c r="N66" s="18">
        <v>33</v>
      </c>
      <c r="O66" s="43">
        <f t="shared" si="0"/>
        <v>46</v>
      </c>
      <c r="P66" s="182">
        <f t="shared" si="1"/>
        <v>45</v>
      </c>
      <c r="Q66" s="184">
        <v>55</v>
      </c>
      <c r="R66" s="171">
        <f t="shared" si="2"/>
        <v>55</v>
      </c>
      <c r="S66" s="171">
        <f t="shared" si="3"/>
        <v>46</v>
      </c>
      <c r="T66" s="172"/>
    </row>
    <row r="67" spans="1:20" s="7" customFormat="1" x14ac:dyDescent="0.25">
      <c r="A67" s="14" t="s">
        <v>152</v>
      </c>
      <c r="B67" s="15" t="s">
        <v>23</v>
      </c>
      <c r="C67" s="15" t="s">
        <v>153</v>
      </c>
      <c r="D67" s="16" t="s">
        <v>28</v>
      </c>
      <c r="E67" s="17" t="s">
        <v>1</v>
      </c>
      <c r="F67" s="16" t="s">
        <v>25</v>
      </c>
      <c r="G67" s="16" t="s">
        <v>26</v>
      </c>
      <c r="H67" s="18">
        <v>54</v>
      </c>
      <c r="I67" s="18">
        <v>57</v>
      </c>
      <c r="J67" s="18">
        <v>57</v>
      </c>
      <c r="K67" s="18">
        <v>55</v>
      </c>
      <c r="L67" s="18">
        <v>46</v>
      </c>
      <c r="M67">
        <v>55</v>
      </c>
      <c r="N67" s="18">
        <v>37</v>
      </c>
      <c r="O67" s="43">
        <f t="shared" si="0"/>
        <v>55</v>
      </c>
      <c r="P67" s="182">
        <f t="shared" si="1"/>
        <v>56</v>
      </c>
      <c r="Q67" s="184">
        <v>59</v>
      </c>
      <c r="R67" s="171">
        <f t="shared" si="2"/>
        <v>59</v>
      </c>
      <c r="S67" s="171">
        <f t="shared" si="3"/>
        <v>56</v>
      </c>
      <c r="T67" s="172"/>
    </row>
    <row r="68" spans="1:20" s="7" customFormat="1" x14ac:dyDescent="0.25">
      <c r="A68" s="14" t="s">
        <v>154</v>
      </c>
      <c r="B68" s="15" t="s">
        <v>23</v>
      </c>
      <c r="C68" s="15" t="s">
        <v>155</v>
      </c>
      <c r="D68" s="16" t="s">
        <v>28</v>
      </c>
      <c r="E68" s="17" t="s">
        <v>1</v>
      </c>
      <c r="F68" s="16" t="s">
        <v>25</v>
      </c>
      <c r="G68" s="16" t="s">
        <v>26</v>
      </c>
      <c r="H68" s="18">
        <v>54</v>
      </c>
      <c r="I68" s="18">
        <v>50</v>
      </c>
      <c r="J68" s="18">
        <v>43</v>
      </c>
      <c r="K68" s="18">
        <v>37</v>
      </c>
      <c r="L68" s="18">
        <v>49</v>
      </c>
      <c r="M68">
        <v>55</v>
      </c>
      <c r="N68" s="18">
        <v>32</v>
      </c>
      <c r="O68" s="43">
        <f t="shared" si="0"/>
        <v>55</v>
      </c>
      <c r="P68" s="182">
        <f t="shared" si="1"/>
        <v>47</v>
      </c>
      <c r="Q68" s="184">
        <v>52</v>
      </c>
      <c r="R68" s="171">
        <f t="shared" si="2"/>
        <v>52</v>
      </c>
      <c r="S68" s="171">
        <f t="shared" si="3"/>
        <v>48</v>
      </c>
      <c r="T68" s="172"/>
    </row>
    <row r="69" spans="1:20" s="7" customFormat="1" x14ac:dyDescent="0.25">
      <c r="A69" s="14" t="s">
        <v>156</v>
      </c>
      <c r="B69" s="15" t="s">
        <v>23</v>
      </c>
      <c r="C69" s="15" t="s">
        <v>157</v>
      </c>
      <c r="D69" s="16" t="s">
        <v>28</v>
      </c>
      <c r="E69" s="17" t="s">
        <v>1</v>
      </c>
      <c r="F69" s="16" t="s">
        <v>25</v>
      </c>
      <c r="G69" s="16" t="s">
        <v>26</v>
      </c>
      <c r="H69" s="18">
        <v>45</v>
      </c>
      <c r="I69" s="18">
        <v>54</v>
      </c>
      <c r="J69" s="18">
        <v>51</v>
      </c>
      <c r="K69" s="18">
        <v>42</v>
      </c>
      <c r="L69" s="18">
        <v>39</v>
      </c>
      <c r="M69">
        <v>50</v>
      </c>
      <c r="N69" s="18">
        <v>34</v>
      </c>
      <c r="O69" s="43">
        <f t="shared" ref="O69:O103" si="4">+MAX(N69,M69)</f>
        <v>50</v>
      </c>
      <c r="P69" s="182">
        <f t="shared" ref="P69:P103" si="5">+ROUND((SUM(I69:L69,O69)-MIN(I69:L69,O69)-MAX(I69:L69,O69))/3,0)</f>
        <v>48</v>
      </c>
      <c r="Q69" s="184">
        <v>59</v>
      </c>
      <c r="R69" s="171">
        <f t="shared" ref="R69:R103" si="6">+MAX(Q69,N69)</f>
        <v>59</v>
      </c>
      <c r="S69" s="171">
        <f t="shared" ref="S69:S103" si="7">+ROUND((SUM(R69,O69,J69:L69)-MAX(J69:L69,O69,R69)-MIN(J69:L69,O69,R69))/3,0)</f>
        <v>48</v>
      </c>
      <c r="T69" s="172"/>
    </row>
    <row r="70" spans="1:20" s="7" customFormat="1" x14ac:dyDescent="0.25">
      <c r="A70" s="14" t="s">
        <v>158</v>
      </c>
      <c r="B70" s="15" t="s">
        <v>23</v>
      </c>
      <c r="C70" s="15" t="s">
        <v>159</v>
      </c>
      <c r="D70" s="16" t="s">
        <v>28</v>
      </c>
      <c r="E70" s="17" t="s">
        <v>1</v>
      </c>
      <c r="F70" s="16" t="s">
        <v>25</v>
      </c>
      <c r="G70" s="16" t="s">
        <v>26</v>
      </c>
      <c r="H70" s="21">
        <v>54</v>
      </c>
      <c r="I70" s="21">
        <v>50</v>
      </c>
      <c r="J70" s="21">
        <v>44</v>
      </c>
      <c r="K70" s="21">
        <v>37</v>
      </c>
      <c r="L70" s="21">
        <v>58</v>
      </c>
      <c r="M70" s="128">
        <v>48</v>
      </c>
      <c r="N70" s="18">
        <v>32</v>
      </c>
      <c r="O70" s="43">
        <f t="shared" si="4"/>
        <v>48</v>
      </c>
      <c r="P70" s="182">
        <f t="shared" si="5"/>
        <v>47</v>
      </c>
      <c r="Q70" s="194">
        <v>56</v>
      </c>
      <c r="R70" s="171">
        <f t="shared" si="6"/>
        <v>56</v>
      </c>
      <c r="S70" s="183">
        <f>+ROUND((SUM(R70,O70,J70:L70)-MAX(J70:L70,O70,R70)-MIN(J70:L70,O70,R70))/3,0)</f>
        <v>49</v>
      </c>
      <c r="T70" s="195" t="s">
        <v>439</v>
      </c>
    </row>
    <row r="71" spans="1:20" s="7" customFormat="1" x14ac:dyDescent="0.25">
      <c r="A71" s="14" t="s">
        <v>160</v>
      </c>
      <c r="B71" s="15" t="s">
        <v>23</v>
      </c>
      <c r="C71" s="15" t="s">
        <v>161</v>
      </c>
      <c r="D71" s="16" t="s">
        <v>28</v>
      </c>
      <c r="E71" s="17" t="s">
        <v>1</v>
      </c>
      <c r="F71" s="16" t="s">
        <v>25</v>
      </c>
      <c r="G71" s="16" t="s">
        <v>26</v>
      </c>
      <c r="H71" s="18">
        <v>46</v>
      </c>
      <c r="I71" s="18">
        <v>44</v>
      </c>
      <c r="J71" s="18">
        <v>42</v>
      </c>
      <c r="K71" s="18">
        <v>32</v>
      </c>
      <c r="L71" s="18">
        <v>29</v>
      </c>
      <c r="M71">
        <v>49</v>
      </c>
      <c r="N71" s="18">
        <v>29</v>
      </c>
      <c r="O71" s="43">
        <f t="shared" si="4"/>
        <v>49</v>
      </c>
      <c r="P71" s="182">
        <f t="shared" si="5"/>
        <v>39</v>
      </c>
      <c r="Q71" s="184">
        <v>50</v>
      </c>
      <c r="R71" s="171">
        <f t="shared" si="6"/>
        <v>50</v>
      </c>
      <c r="S71" s="171">
        <f>+ROUND((SUM(R71,O71,J71:L71)-MAX(J71:L71,O71,R71)-MIN(J71:L71,O71,R71))/3,0)</f>
        <v>41</v>
      </c>
    </row>
    <row r="72" spans="1:20" s="7" customFormat="1" x14ac:dyDescent="0.25">
      <c r="A72" s="14" t="s">
        <v>162</v>
      </c>
      <c r="B72" s="15" t="s">
        <v>23</v>
      </c>
      <c r="C72" s="15" t="s">
        <v>163</v>
      </c>
      <c r="D72" s="16" t="s">
        <v>28</v>
      </c>
      <c r="E72" s="17" t="s">
        <v>1</v>
      </c>
      <c r="F72" s="16" t="s">
        <v>25</v>
      </c>
      <c r="G72" s="16" t="s">
        <v>26</v>
      </c>
      <c r="H72" s="18">
        <v>56</v>
      </c>
      <c r="I72" s="18">
        <v>49</v>
      </c>
      <c r="J72" s="18">
        <v>45</v>
      </c>
      <c r="K72" s="18">
        <v>42</v>
      </c>
      <c r="L72" s="18">
        <v>45</v>
      </c>
      <c r="M72">
        <v>50</v>
      </c>
      <c r="N72" s="18">
        <v>33</v>
      </c>
      <c r="O72" s="43">
        <f t="shared" si="4"/>
        <v>50</v>
      </c>
      <c r="P72" s="182">
        <f t="shared" si="5"/>
        <v>46</v>
      </c>
      <c r="Q72" s="184">
        <v>51</v>
      </c>
      <c r="R72" s="171">
        <f t="shared" si="6"/>
        <v>51</v>
      </c>
      <c r="S72" s="171">
        <f t="shared" si="7"/>
        <v>47</v>
      </c>
      <c r="T72" s="172"/>
    </row>
    <row r="73" spans="1:20" s="7" customFormat="1" x14ac:dyDescent="0.25">
      <c r="A73" s="14" t="s">
        <v>164</v>
      </c>
      <c r="B73" s="15" t="s">
        <v>23</v>
      </c>
      <c r="C73" s="15" t="s">
        <v>165</v>
      </c>
      <c r="D73" s="16" t="s">
        <v>28</v>
      </c>
      <c r="E73" s="17" t="s">
        <v>1</v>
      </c>
      <c r="F73" s="16" t="s">
        <v>25</v>
      </c>
      <c r="G73" s="16" t="s">
        <v>26</v>
      </c>
      <c r="H73" s="18">
        <v>51</v>
      </c>
      <c r="I73" s="18">
        <v>49</v>
      </c>
      <c r="J73" s="18">
        <v>56</v>
      </c>
      <c r="K73" s="18">
        <v>51</v>
      </c>
      <c r="L73" s="18">
        <v>46</v>
      </c>
      <c r="M73">
        <v>57</v>
      </c>
      <c r="N73" s="18">
        <v>34</v>
      </c>
      <c r="O73" s="43">
        <f t="shared" si="4"/>
        <v>57</v>
      </c>
      <c r="P73" s="182">
        <f t="shared" si="5"/>
        <v>52</v>
      </c>
      <c r="Q73" s="184">
        <v>56</v>
      </c>
      <c r="R73" s="171">
        <f t="shared" si="6"/>
        <v>56</v>
      </c>
      <c r="S73" s="171">
        <f t="shared" si="7"/>
        <v>54</v>
      </c>
      <c r="T73" s="172"/>
    </row>
    <row r="74" spans="1:20" s="7" customFormat="1" x14ac:dyDescent="0.25">
      <c r="A74" s="14" t="s">
        <v>166</v>
      </c>
      <c r="B74" s="15" t="s">
        <v>23</v>
      </c>
      <c r="C74" s="15" t="s">
        <v>167</v>
      </c>
      <c r="D74" s="16" t="s">
        <v>28</v>
      </c>
      <c r="E74" s="17" t="s">
        <v>1</v>
      </c>
      <c r="F74" s="16" t="s">
        <v>25</v>
      </c>
      <c r="G74" s="16" t="s">
        <v>26</v>
      </c>
      <c r="H74" s="18">
        <v>53</v>
      </c>
      <c r="I74" s="18">
        <v>53</v>
      </c>
      <c r="J74" s="18">
        <v>55</v>
      </c>
      <c r="K74" s="18">
        <v>50</v>
      </c>
      <c r="L74" s="18">
        <v>56</v>
      </c>
      <c r="M74">
        <v>56</v>
      </c>
      <c r="N74" s="18">
        <v>37</v>
      </c>
      <c r="O74" s="43">
        <f t="shared" si="4"/>
        <v>56</v>
      </c>
      <c r="P74" s="182">
        <f t="shared" si="5"/>
        <v>55</v>
      </c>
      <c r="Q74" s="184">
        <v>62</v>
      </c>
      <c r="R74" s="171">
        <f t="shared" si="6"/>
        <v>62</v>
      </c>
      <c r="S74" s="171">
        <f t="shared" si="7"/>
        <v>56</v>
      </c>
      <c r="T74" s="172"/>
    </row>
    <row r="75" spans="1:20" s="7" customFormat="1" x14ac:dyDescent="0.25">
      <c r="A75" s="14" t="s">
        <v>168</v>
      </c>
      <c r="B75" s="15" t="s">
        <v>23</v>
      </c>
      <c r="C75" s="15" t="s">
        <v>169</v>
      </c>
      <c r="D75" s="16" t="s">
        <v>28</v>
      </c>
      <c r="E75" s="17" t="s">
        <v>1</v>
      </c>
      <c r="F75" s="16" t="s">
        <v>25</v>
      </c>
      <c r="G75" s="16" t="s">
        <v>26</v>
      </c>
      <c r="H75" s="18">
        <v>50</v>
      </c>
      <c r="I75" s="18">
        <v>52</v>
      </c>
      <c r="J75" s="18">
        <v>51</v>
      </c>
      <c r="K75" s="18">
        <v>50</v>
      </c>
      <c r="L75" s="18">
        <v>48</v>
      </c>
      <c r="M75">
        <v>52</v>
      </c>
      <c r="N75" s="18">
        <v>35</v>
      </c>
      <c r="O75" s="43">
        <f t="shared" si="4"/>
        <v>52</v>
      </c>
      <c r="P75" s="182">
        <f t="shared" si="5"/>
        <v>51</v>
      </c>
      <c r="Q75" s="184">
        <v>60</v>
      </c>
      <c r="R75" s="171">
        <f t="shared" si="6"/>
        <v>60</v>
      </c>
      <c r="S75" s="171">
        <f t="shared" si="7"/>
        <v>51</v>
      </c>
      <c r="T75" s="172"/>
    </row>
    <row r="76" spans="1:20" s="7" customFormat="1" x14ac:dyDescent="0.25">
      <c r="A76" s="14" t="s">
        <v>170</v>
      </c>
      <c r="B76" s="15" t="s">
        <v>23</v>
      </c>
      <c r="C76" s="15" t="s">
        <v>171</v>
      </c>
      <c r="D76" s="16" t="s">
        <v>28</v>
      </c>
      <c r="E76" s="17" t="s">
        <v>1</v>
      </c>
      <c r="F76" s="16" t="s">
        <v>25</v>
      </c>
      <c r="G76" s="16" t="s">
        <v>26</v>
      </c>
      <c r="H76" s="18">
        <v>53</v>
      </c>
      <c r="I76" s="18">
        <v>47</v>
      </c>
      <c r="J76" s="18">
        <v>35</v>
      </c>
      <c r="K76" s="18">
        <v>45</v>
      </c>
      <c r="L76" s="18">
        <v>43</v>
      </c>
      <c r="M76">
        <v>55</v>
      </c>
      <c r="N76" s="18">
        <v>32</v>
      </c>
      <c r="O76" s="43">
        <f t="shared" si="4"/>
        <v>55</v>
      </c>
      <c r="P76" s="182">
        <f t="shared" si="5"/>
        <v>45</v>
      </c>
      <c r="Q76" s="184">
        <v>50</v>
      </c>
      <c r="R76" s="171">
        <f t="shared" si="6"/>
        <v>50</v>
      </c>
      <c r="S76" s="171">
        <f t="shared" si="7"/>
        <v>46</v>
      </c>
      <c r="T76" s="172"/>
    </row>
    <row r="77" spans="1:20" s="7" customFormat="1" x14ac:dyDescent="0.25">
      <c r="A77" s="14" t="s">
        <v>172</v>
      </c>
      <c r="B77" s="15" t="s">
        <v>23</v>
      </c>
      <c r="C77" s="15" t="s">
        <v>173</v>
      </c>
      <c r="D77" s="16" t="s">
        <v>28</v>
      </c>
      <c r="E77" s="17" t="s">
        <v>1</v>
      </c>
      <c r="F77" s="16" t="s">
        <v>25</v>
      </c>
      <c r="G77" s="16" t="s">
        <v>26</v>
      </c>
      <c r="H77" s="18">
        <v>50</v>
      </c>
      <c r="I77" s="18">
        <v>48</v>
      </c>
      <c r="J77" s="18">
        <v>50</v>
      </c>
      <c r="K77" s="18">
        <v>48</v>
      </c>
      <c r="L77" s="18">
        <v>39</v>
      </c>
      <c r="M77">
        <v>45</v>
      </c>
      <c r="N77" s="18">
        <v>33</v>
      </c>
      <c r="O77" s="43">
        <f t="shared" si="4"/>
        <v>45</v>
      </c>
      <c r="P77" s="182">
        <f t="shared" si="5"/>
        <v>47</v>
      </c>
      <c r="Q77" s="184">
        <v>59</v>
      </c>
      <c r="R77" s="171">
        <f t="shared" si="6"/>
        <v>59</v>
      </c>
      <c r="S77" s="171">
        <f t="shared" si="7"/>
        <v>48</v>
      </c>
      <c r="T77" s="172"/>
    </row>
    <row r="78" spans="1:20" s="7" customFormat="1" x14ac:dyDescent="0.25">
      <c r="A78" s="14" t="s">
        <v>174</v>
      </c>
      <c r="B78" s="15" t="s">
        <v>23</v>
      </c>
      <c r="C78" s="15" t="s">
        <v>175</v>
      </c>
      <c r="D78" s="16" t="s">
        <v>28</v>
      </c>
      <c r="E78" s="17" t="s">
        <v>1</v>
      </c>
      <c r="F78" s="16" t="s">
        <v>25</v>
      </c>
      <c r="G78" s="16" t="s">
        <v>26</v>
      </c>
      <c r="H78" s="18">
        <v>55</v>
      </c>
      <c r="I78" s="18">
        <v>55</v>
      </c>
      <c r="J78" s="18">
        <v>50</v>
      </c>
      <c r="K78" s="18">
        <v>36</v>
      </c>
      <c r="L78" s="18">
        <v>53</v>
      </c>
      <c r="M78">
        <v>57</v>
      </c>
      <c r="N78" s="18">
        <v>35</v>
      </c>
      <c r="O78" s="43">
        <f t="shared" si="4"/>
        <v>57</v>
      </c>
      <c r="P78" s="182">
        <f t="shared" si="5"/>
        <v>53</v>
      </c>
      <c r="Q78" s="184">
        <v>60</v>
      </c>
      <c r="R78" s="171">
        <f t="shared" si="6"/>
        <v>60</v>
      </c>
      <c r="S78" s="171">
        <f t="shared" si="7"/>
        <v>53</v>
      </c>
      <c r="T78" s="172"/>
    </row>
    <row r="79" spans="1:20" s="7" customFormat="1" x14ac:dyDescent="0.25">
      <c r="A79" s="14" t="s">
        <v>176</v>
      </c>
      <c r="B79" s="15" t="s">
        <v>23</v>
      </c>
      <c r="C79" s="15" t="s">
        <v>177</v>
      </c>
      <c r="D79" s="16" t="s">
        <v>28</v>
      </c>
      <c r="E79" s="17" t="s">
        <v>1</v>
      </c>
      <c r="F79" s="16" t="s">
        <v>25</v>
      </c>
      <c r="G79" s="16" t="s">
        <v>26</v>
      </c>
      <c r="H79" s="18">
        <v>50</v>
      </c>
      <c r="I79" s="18">
        <v>46</v>
      </c>
      <c r="J79" s="18">
        <v>50</v>
      </c>
      <c r="K79" s="18">
        <v>45</v>
      </c>
      <c r="L79" s="18">
        <v>40</v>
      </c>
      <c r="M79">
        <v>48</v>
      </c>
      <c r="N79" s="18">
        <v>34</v>
      </c>
      <c r="O79" s="43">
        <f t="shared" si="4"/>
        <v>48</v>
      </c>
      <c r="P79" s="182">
        <f t="shared" si="5"/>
        <v>46</v>
      </c>
      <c r="Q79" s="184">
        <v>58</v>
      </c>
      <c r="R79" s="171">
        <f t="shared" si="6"/>
        <v>58</v>
      </c>
      <c r="S79" s="171">
        <f t="shared" si="7"/>
        <v>48</v>
      </c>
      <c r="T79" s="172"/>
    </row>
    <row r="80" spans="1:20" s="7" customFormat="1" x14ac:dyDescent="0.25">
      <c r="A80" s="14" t="s">
        <v>178</v>
      </c>
      <c r="B80" s="15" t="s">
        <v>23</v>
      </c>
      <c r="C80" s="15" t="s">
        <v>179</v>
      </c>
      <c r="D80" s="16" t="s">
        <v>28</v>
      </c>
      <c r="E80" s="17" t="s">
        <v>1</v>
      </c>
      <c r="F80" s="16" t="s">
        <v>25</v>
      </c>
      <c r="G80" s="16" t="s">
        <v>26</v>
      </c>
      <c r="H80" s="18">
        <v>53</v>
      </c>
      <c r="I80" s="18">
        <v>44</v>
      </c>
      <c r="J80" s="18">
        <v>52</v>
      </c>
      <c r="K80" s="18">
        <v>49</v>
      </c>
      <c r="L80" s="18">
        <v>41</v>
      </c>
      <c r="M80">
        <v>49</v>
      </c>
      <c r="N80" s="18">
        <v>33</v>
      </c>
      <c r="O80" s="43">
        <f t="shared" si="4"/>
        <v>49</v>
      </c>
      <c r="P80" s="182">
        <f t="shared" si="5"/>
        <v>47</v>
      </c>
      <c r="Q80" s="184">
        <v>52</v>
      </c>
      <c r="R80" s="171">
        <f t="shared" si="6"/>
        <v>52</v>
      </c>
      <c r="S80" s="171">
        <f t="shared" si="7"/>
        <v>50</v>
      </c>
      <c r="T80" s="172"/>
    </row>
    <row r="81" spans="1:20" s="7" customFormat="1" x14ac:dyDescent="0.25">
      <c r="A81" s="14" t="s">
        <v>180</v>
      </c>
      <c r="B81" s="15" t="s">
        <v>23</v>
      </c>
      <c r="C81" s="15" t="s">
        <v>181</v>
      </c>
      <c r="D81" s="16" t="s">
        <v>28</v>
      </c>
      <c r="E81" s="17" t="s">
        <v>1</v>
      </c>
      <c r="F81" s="16" t="s">
        <v>25</v>
      </c>
      <c r="G81" s="16" t="s">
        <v>26</v>
      </c>
      <c r="H81" s="18">
        <v>53</v>
      </c>
      <c r="I81" s="18">
        <v>52</v>
      </c>
      <c r="J81" s="18">
        <v>49</v>
      </c>
      <c r="K81" s="18">
        <v>34</v>
      </c>
      <c r="L81" s="18">
        <v>51</v>
      </c>
      <c r="M81">
        <v>51</v>
      </c>
      <c r="N81" s="18">
        <v>34</v>
      </c>
      <c r="O81" s="43">
        <f t="shared" si="4"/>
        <v>51</v>
      </c>
      <c r="P81" s="182">
        <f t="shared" si="5"/>
        <v>50</v>
      </c>
      <c r="Q81" s="184">
        <v>58</v>
      </c>
      <c r="R81" s="171">
        <f t="shared" si="6"/>
        <v>58</v>
      </c>
      <c r="S81" s="171">
        <f t="shared" si="7"/>
        <v>50</v>
      </c>
      <c r="T81" s="172"/>
    </row>
    <row r="82" spans="1:20" s="7" customFormat="1" x14ac:dyDescent="0.25">
      <c r="A82" s="14" t="s">
        <v>182</v>
      </c>
      <c r="B82" s="15" t="s">
        <v>23</v>
      </c>
      <c r="C82" s="15" t="s">
        <v>183</v>
      </c>
      <c r="D82" s="16" t="s">
        <v>28</v>
      </c>
      <c r="E82" s="17" t="s">
        <v>1</v>
      </c>
      <c r="F82" s="16" t="s">
        <v>25</v>
      </c>
      <c r="G82" s="16" t="s">
        <v>26</v>
      </c>
      <c r="H82" s="18">
        <v>53</v>
      </c>
      <c r="I82" s="18">
        <v>52</v>
      </c>
      <c r="J82" s="18">
        <v>49</v>
      </c>
      <c r="K82" s="18">
        <v>34</v>
      </c>
      <c r="L82" s="18">
        <v>51</v>
      </c>
      <c r="M82">
        <v>51</v>
      </c>
      <c r="N82" s="18">
        <v>34</v>
      </c>
      <c r="O82" s="43">
        <f t="shared" si="4"/>
        <v>51</v>
      </c>
      <c r="P82" s="182">
        <f t="shared" si="5"/>
        <v>50</v>
      </c>
      <c r="Q82" s="184">
        <v>58</v>
      </c>
      <c r="R82" s="171">
        <f t="shared" si="6"/>
        <v>58</v>
      </c>
      <c r="S82" s="171">
        <f t="shared" si="7"/>
        <v>50</v>
      </c>
      <c r="T82" s="172"/>
    </row>
    <row r="83" spans="1:20" s="7" customFormat="1" x14ac:dyDescent="0.25">
      <c r="A83" s="14" t="s">
        <v>184</v>
      </c>
      <c r="B83" s="15" t="s">
        <v>23</v>
      </c>
      <c r="C83" s="15" t="s">
        <v>185</v>
      </c>
      <c r="D83" s="16" t="s">
        <v>28</v>
      </c>
      <c r="E83" s="17" t="s">
        <v>1</v>
      </c>
      <c r="F83" s="16" t="s">
        <v>25</v>
      </c>
      <c r="G83" s="16" t="s">
        <v>26</v>
      </c>
      <c r="H83" s="18">
        <v>57</v>
      </c>
      <c r="I83" s="18">
        <v>51</v>
      </c>
      <c r="J83" s="18">
        <v>56</v>
      </c>
      <c r="K83" s="18">
        <v>52</v>
      </c>
      <c r="L83" s="18">
        <v>42</v>
      </c>
      <c r="M83">
        <v>51</v>
      </c>
      <c r="N83" s="18">
        <v>36</v>
      </c>
      <c r="O83" s="43">
        <f t="shared" si="4"/>
        <v>51</v>
      </c>
      <c r="P83" s="182">
        <f t="shared" si="5"/>
        <v>51</v>
      </c>
      <c r="Q83" s="184">
        <v>56</v>
      </c>
      <c r="R83" s="171">
        <f t="shared" si="6"/>
        <v>56</v>
      </c>
      <c r="S83" s="171">
        <f t="shared" si="7"/>
        <v>53</v>
      </c>
      <c r="T83" s="172"/>
    </row>
    <row r="84" spans="1:20" s="7" customFormat="1" x14ac:dyDescent="0.25">
      <c r="A84" s="14" t="s">
        <v>186</v>
      </c>
      <c r="B84" s="15" t="s">
        <v>23</v>
      </c>
      <c r="C84" s="15" t="s">
        <v>187</v>
      </c>
      <c r="D84" s="16" t="s">
        <v>28</v>
      </c>
      <c r="E84" s="17" t="s">
        <v>1</v>
      </c>
      <c r="F84" s="16" t="s">
        <v>25</v>
      </c>
      <c r="G84" s="16" t="s">
        <v>26</v>
      </c>
      <c r="H84" s="18">
        <v>45</v>
      </c>
      <c r="I84" s="18">
        <v>43</v>
      </c>
      <c r="J84" s="18">
        <v>43</v>
      </c>
      <c r="K84" s="18">
        <v>36</v>
      </c>
      <c r="L84" s="18">
        <v>33</v>
      </c>
      <c r="M84">
        <v>46</v>
      </c>
      <c r="N84" s="18">
        <v>29</v>
      </c>
      <c r="O84" s="43">
        <f t="shared" si="4"/>
        <v>46</v>
      </c>
      <c r="P84" s="182">
        <f t="shared" si="5"/>
        <v>41</v>
      </c>
      <c r="Q84" s="184">
        <v>43</v>
      </c>
      <c r="R84" s="171">
        <f t="shared" si="6"/>
        <v>43</v>
      </c>
      <c r="S84" s="171">
        <f t="shared" si="7"/>
        <v>41</v>
      </c>
      <c r="T84" s="172"/>
    </row>
    <row r="85" spans="1:20" s="7" customFormat="1" x14ac:dyDescent="0.25">
      <c r="A85" s="14" t="s">
        <v>188</v>
      </c>
      <c r="B85" s="15" t="s">
        <v>23</v>
      </c>
      <c r="C85" s="15" t="s">
        <v>189</v>
      </c>
      <c r="D85" s="16" t="s">
        <v>28</v>
      </c>
      <c r="E85" s="17" t="s">
        <v>1</v>
      </c>
      <c r="F85" s="16" t="s">
        <v>25</v>
      </c>
      <c r="G85" s="16" t="s">
        <v>26</v>
      </c>
      <c r="H85" s="18">
        <v>50</v>
      </c>
      <c r="I85" s="18">
        <v>54</v>
      </c>
      <c r="J85" s="18">
        <v>51</v>
      </c>
      <c r="K85" s="18">
        <v>43</v>
      </c>
      <c r="L85" s="18">
        <v>41</v>
      </c>
      <c r="M85">
        <v>55</v>
      </c>
      <c r="N85" s="18">
        <v>34</v>
      </c>
      <c r="O85" s="43">
        <f t="shared" si="4"/>
        <v>55</v>
      </c>
      <c r="P85" s="182">
        <f t="shared" si="5"/>
        <v>49</v>
      </c>
      <c r="Q85" s="184">
        <v>60</v>
      </c>
      <c r="R85" s="171">
        <f t="shared" si="6"/>
        <v>60</v>
      </c>
      <c r="S85" s="171">
        <f t="shared" si="7"/>
        <v>50</v>
      </c>
      <c r="T85" s="172"/>
    </row>
    <row r="86" spans="1:20" s="7" customFormat="1" x14ac:dyDescent="0.25">
      <c r="A86" s="14" t="s">
        <v>190</v>
      </c>
      <c r="B86" s="15" t="s">
        <v>23</v>
      </c>
      <c r="C86" s="15" t="s">
        <v>191</v>
      </c>
      <c r="D86" s="16" t="s">
        <v>28</v>
      </c>
      <c r="E86" s="17" t="s">
        <v>1</v>
      </c>
      <c r="F86" s="16" t="s">
        <v>25</v>
      </c>
      <c r="G86" s="16" t="s">
        <v>26</v>
      </c>
      <c r="H86" s="18">
        <v>54</v>
      </c>
      <c r="I86" s="18">
        <v>52</v>
      </c>
      <c r="J86" s="18">
        <v>64</v>
      </c>
      <c r="K86" s="18">
        <v>49</v>
      </c>
      <c r="L86" s="18">
        <v>52</v>
      </c>
      <c r="M86">
        <v>60</v>
      </c>
      <c r="N86" s="18">
        <v>37</v>
      </c>
      <c r="O86" s="43">
        <f t="shared" si="4"/>
        <v>60</v>
      </c>
      <c r="P86" s="182">
        <f t="shared" si="5"/>
        <v>55</v>
      </c>
      <c r="Q86" s="184">
        <v>61</v>
      </c>
      <c r="R86" s="171">
        <f t="shared" si="6"/>
        <v>61</v>
      </c>
      <c r="S86" s="171">
        <f t="shared" si="7"/>
        <v>58</v>
      </c>
      <c r="T86" s="172"/>
    </row>
    <row r="87" spans="1:20" s="7" customFormat="1" x14ac:dyDescent="0.25">
      <c r="A87" s="14" t="s">
        <v>192</v>
      </c>
      <c r="B87" s="15" t="s">
        <v>23</v>
      </c>
      <c r="C87" s="15" t="s">
        <v>193</v>
      </c>
      <c r="D87" s="16" t="s">
        <v>28</v>
      </c>
      <c r="E87" s="17" t="s">
        <v>1</v>
      </c>
      <c r="F87" s="16" t="s">
        <v>25</v>
      </c>
      <c r="G87" s="16" t="s">
        <v>26</v>
      </c>
      <c r="H87" s="18">
        <v>55</v>
      </c>
      <c r="I87" s="18">
        <v>55</v>
      </c>
      <c r="J87" s="18">
        <v>51</v>
      </c>
      <c r="K87" s="18">
        <v>43</v>
      </c>
      <c r="L87" s="18">
        <v>50</v>
      </c>
      <c r="M87">
        <v>55</v>
      </c>
      <c r="N87" s="18">
        <v>35</v>
      </c>
      <c r="O87" s="43">
        <f t="shared" si="4"/>
        <v>55</v>
      </c>
      <c r="P87" s="182">
        <f t="shared" si="5"/>
        <v>52</v>
      </c>
      <c r="Q87" s="184">
        <v>57</v>
      </c>
      <c r="R87" s="171">
        <f t="shared" si="6"/>
        <v>57</v>
      </c>
      <c r="S87" s="171">
        <f t="shared" si="7"/>
        <v>52</v>
      </c>
      <c r="T87" s="172"/>
    </row>
    <row r="88" spans="1:20" s="7" customFormat="1" x14ac:dyDescent="0.25">
      <c r="A88" s="14" t="s">
        <v>194</v>
      </c>
      <c r="B88" s="15" t="s">
        <v>23</v>
      </c>
      <c r="C88" s="15" t="s">
        <v>195</v>
      </c>
      <c r="D88" s="16" t="s">
        <v>28</v>
      </c>
      <c r="E88" s="17" t="s">
        <v>1</v>
      </c>
      <c r="F88" s="16" t="s">
        <v>25</v>
      </c>
      <c r="G88" s="16" t="s">
        <v>26</v>
      </c>
      <c r="H88" s="18">
        <v>54</v>
      </c>
      <c r="I88" s="18">
        <v>57</v>
      </c>
      <c r="J88" s="18">
        <v>55</v>
      </c>
      <c r="K88" s="18">
        <v>47</v>
      </c>
      <c r="L88" s="18">
        <v>60</v>
      </c>
      <c r="M88">
        <v>61</v>
      </c>
      <c r="N88" s="18">
        <v>38</v>
      </c>
      <c r="O88" s="43">
        <f t="shared" si="4"/>
        <v>61</v>
      </c>
      <c r="P88" s="182">
        <f t="shared" si="5"/>
        <v>57</v>
      </c>
      <c r="Q88" s="184">
        <v>64</v>
      </c>
      <c r="R88" s="171">
        <f t="shared" si="6"/>
        <v>64</v>
      </c>
      <c r="S88" s="171">
        <f t="shared" si="7"/>
        <v>59</v>
      </c>
      <c r="T88" s="172"/>
    </row>
    <row r="89" spans="1:20" s="7" customFormat="1" x14ac:dyDescent="0.25">
      <c r="A89" s="14" t="s">
        <v>196</v>
      </c>
      <c r="B89" s="15" t="s">
        <v>23</v>
      </c>
      <c r="C89" s="15" t="s">
        <v>197</v>
      </c>
      <c r="D89" s="16" t="s">
        <v>28</v>
      </c>
      <c r="E89" s="17" t="s">
        <v>1</v>
      </c>
      <c r="F89" s="16" t="s">
        <v>25</v>
      </c>
      <c r="G89" s="16" t="s">
        <v>26</v>
      </c>
      <c r="H89" s="18">
        <v>52</v>
      </c>
      <c r="I89" s="18">
        <v>48</v>
      </c>
      <c r="J89" s="18">
        <v>51</v>
      </c>
      <c r="K89" s="18">
        <v>48</v>
      </c>
      <c r="L89" s="18">
        <v>39</v>
      </c>
      <c r="M89">
        <v>47</v>
      </c>
      <c r="N89" s="18">
        <v>34</v>
      </c>
      <c r="O89" s="43">
        <f t="shared" si="4"/>
        <v>47</v>
      </c>
      <c r="P89" s="182">
        <f t="shared" si="5"/>
        <v>48</v>
      </c>
      <c r="Q89" s="184">
        <v>51</v>
      </c>
      <c r="R89" s="171">
        <f t="shared" si="6"/>
        <v>51</v>
      </c>
      <c r="S89" s="171">
        <f t="shared" si="7"/>
        <v>49</v>
      </c>
      <c r="T89" s="172"/>
    </row>
    <row r="90" spans="1:20" s="7" customFormat="1" x14ac:dyDescent="0.25">
      <c r="A90" s="14" t="s">
        <v>198</v>
      </c>
      <c r="B90" s="15" t="s">
        <v>23</v>
      </c>
      <c r="C90" s="15" t="s">
        <v>199</v>
      </c>
      <c r="D90" s="16" t="s">
        <v>28</v>
      </c>
      <c r="E90" s="17" t="s">
        <v>1</v>
      </c>
      <c r="F90" s="16" t="s">
        <v>25</v>
      </c>
      <c r="G90" s="16" t="s">
        <v>26</v>
      </c>
      <c r="H90" s="18">
        <v>54</v>
      </c>
      <c r="I90" s="18">
        <v>55</v>
      </c>
      <c r="J90" s="18">
        <v>58</v>
      </c>
      <c r="K90" s="18">
        <v>52</v>
      </c>
      <c r="L90" s="18">
        <v>45</v>
      </c>
      <c r="M90">
        <v>53</v>
      </c>
      <c r="N90" s="18">
        <v>36</v>
      </c>
      <c r="O90" s="43">
        <f t="shared" si="4"/>
        <v>53</v>
      </c>
      <c r="P90" s="182">
        <f t="shared" si="5"/>
        <v>53</v>
      </c>
      <c r="Q90" s="184">
        <v>58</v>
      </c>
      <c r="R90" s="171">
        <f t="shared" si="6"/>
        <v>58</v>
      </c>
      <c r="S90" s="171">
        <f t="shared" si="7"/>
        <v>54</v>
      </c>
      <c r="T90" s="172"/>
    </row>
    <row r="91" spans="1:20" s="7" customFormat="1" x14ac:dyDescent="0.25">
      <c r="A91" s="14" t="s">
        <v>200</v>
      </c>
      <c r="B91" s="15" t="s">
        <v>23</v>
      </c>
      <c r="C91" s="15" t="s">
        <v>201</v>
      </c>
      <c r="D91" s="16" t="s">
        <v>28</v>
      </c>
      <c r="E91" s="17" t="s">
        <v>1</v>
      </c>
      <c r="F91" s="16" t="s">
        <v>25</v>
      </c>
      <c r="G91" s="16" t="s">
        <v>26</v>
      </c>
      <c r="H91" s="18">
        <v>45</v>
      </c>
      <c r="I91" s="18">
        <v>46</v>
      </c>
      <c r="J91" s="18">
        <v>38</v>
      </c>
      <c r="K91" s="18">
        <v>39</v>
      </c>
      <c r="L91" s="18">
        <v>36</v>
      </c>
      <c r="M91">
        <v>51</v>
      </c>
      <c r="N91" s="18">
        <v>29</v>
      </c>
      <c r="O91" s="43">
        <f t="shared" si="4"/>
        <v>51</v>
      </c>
      <c r="P91" s="182">
        <f t="shared" si="5"/>
        <v>41</v>
      </c>
      <c r="Q91" s="184">
        <v>40</v>
      </c>
      <c r="R91" s="171">
        <f t="shared" si="6"/>
        <v>40</v>
      </c>
      <c r="S91" s="171">
        <f t="shared" si="7"/>
        <v>39</v>
      </c>
      <c r="T91" s="172"/>
    </row>
    <row r="92" spans="1:20" s="7" customFormat="1" x14ac:dyDescent="0.25">
      <c r="A92" s="14" t="s">
        <v>202</v>
      </c>
      <c r="B92" s="15" t="s">
        <v>23</v>
      </c>
      <c r="C92" s="15" t="s">
        <v>203</v>
      </c>
      <c r="D92" s="16" t="s">
        <v>28</v>
      </c>
      <c r="E92" s="17" t="s">
        <v>1</v>
      </c>
      <c r="F92" s="16" t="s">
        <v>25</v>
      </c>
      <c r="G92" s="16" t="s">
        <v>26</v>
      </c>
      <c r="H92" s="18">
        <v>51</v>
      </c>
      <c r="I92" s="18">
        <v>48</v>
      </c>
      <c r="J92" s="18">
        <v>53</v>
      </c>
      <c r="K92" s="18">
        <v>33</v>
      </c>
      <c r="L92" s="18">
        <v>37</v>
      </c>
      <c r="M92">
        <v>50</v>
      </c>
      <c r="N92" s="18">
        <v>32</v>
      </c>
      <c r="O92" s="43">
        <f t="shared" si="4"/>
        <v>50</v>
      </c>
      <c r="P92" s="182">
        <f t="shared" si="5"/>
        <v>45</v>
      </c>
      <c r="Q92" s="184">
        <v>46</v>
      </c>
      <c r="R92" s="171">
        <f t="shared" si="6"/>
        <v>46</v>
      </c>
      <c r="S92" s="171">
        <f t="shared" si="7"/>
        <v>44</v>
      </c>
      <c r="T92" s="172"/>
    </row>
    <row r="93" spans="1:20" s="7" customFormat="1" x14ac:dyDescent="0.25">
      <c r="A93" s="14" t="s">
        <v>204</v>
      </c>
      <c r="B93" s="15" t="s">
        <v>23</v>
      </c>
      <c r="C93" s="15" t="s">
        <v>205</v>
      </c>
      <c r="D93" s="16" t="s">
        <v>28</v>
      </c>
      <c r="E93" s="17" t="s">
        <v>1</v>
      </c>
      <c r="F93" s="16" t="s">
        <v>25</v>
      </c>
      <c r="G93" s="16" t="s">
        <v>26</v>
      </c>
      <c r="H93" s="18">
        <v>46</v>
      </c>
      <c r="I93" s="18">
        <v>47</v>
      </c>
      <c r="J93" s="18">
        <v>35</v>
      </c>
      <c r="K93" s="18">
        <v>41</v>
      </c>
      <c r="L93" s="18">
        <v>39</v>
      </c>
      <c r="M93">
        <v>50</v>
      </c>
      <c r="N93" s="18">
        <v>29</v>
      </c>
      <c r="O93" s="43">
        <f t="shared" si="4"/>
        <v>50</v>
      </c>
      <c r="P93" s="182">
        <f t="shared" si="5"/>
        <v>42</v>
      </c>
      <c r="Q93" s="184">
        <v>46</v>
      </c>
      <c r="R93" s="171">
        <f t="shared" si="6"/>
        <v>46</v>
      </c>
      <c r="S93" s="171">
        <f t="shared" si="7"/>
        <v>42</v>
      </c>
      <c r="T93" s="172"/>
    </row>
    <row r="94" spans="1:20" s="7" customFormat="1" x14ac:dyDescent="0.25">
      <c r="A94" s="14" t="s">
        <v>206</v>
      </c>
      <c r="B94" s="15" t="s">
        <v>23</v>
      </c>
      <c r="C94" s="15" t="s">
        <v>207</v>
      </c>
      <c r="D94" s="16" t="s">
        <v>28</v>
      </c>
      <c r="E94" s="17" t="s">
        <v>1</v>
      </c>
      <c r="F94" s="16" t="s">
        <v>25</v>
      </c>
      <c r="G94" s="16" t="s">
        <v>26</v>
      </c>
      <c r="H94" s="18">
        <v>46</v>
      </c>
      <c r="I94" s="18">
        <v>44</v>
      </c>
      <c r="J94" s="18">
        <v>42</v>
      </c>
      <c r="K94" s="18">
        <v>42</v>
      </c>
      <c r="L94" s="18">
        <v>40</v>
      </c>
      <c r="M94">
        <v>49</v>
      </c>
      <c r="N94" s="18">
        <v>32</v>
      </c>
      <c r="O94" s="43">
        <f t="shared" si="4"/>
        <v>49</v>
      </c>
      <c r="P94" s="182">
        <f t="shared" si="5"/>
        <v>43</v>
      </c>
      <c r="Q94" s="184">
        <v>48</v>
      </c>
      <c r="R94" s="171">
        <f t="shared" si="6"/>
        <v>48</v>
      </c>
      <c r="S94" s="171">
        <f t="shared" si="7"/>
        <v>44</v>
      </c>
      <c r="T94" s="172"/>
    </row>
    <row r="95" spans="1:20" s="7" customFormat="1" x14ac:dyDescent="0.25">
      <c r="A95" s="14" t="s">
        <v>208</v>
      </c>
      <c r="B95" s="15" t="s">
        <v>23</v>
      </c>
      <c r="C95" s="15" t="s">
        <v>209</v>
      </c>
      <c r="D95" s="16" t="s">
        <v>28</v>
      </c>
      <c r="E95" s="17" t="s">
        <v>1</v>
      </c>
      <c r="F95" s="16" t="s">
        <v>25</v>
      </c>
      <c r="G95" s="16" t="s">
        <v>26</v>
      </c>
      <c r="H95" s="18">
        <v>51</v>
      </c>
      <c r="I95" s="18">
        <v>47</v>
      </c>
      <c r="J95" s="18">
        <v>45</v>
      </c>
      <c r="K95" s="18">
        <v>43</v>
      </c>
      <c r="L95" s="18">
        <v>41</v>
      </c>
      <c r="M95">
        <v>46</v>
      </c>
      <c r="N95" s="18">
        <v>32</v>
      </c>
      <c r="O95" s="43">
        <f t="shared" si="4"/>
        <v>46</v>
      </c>
      <c r="P95" s="182">
        <f t="shared" si="5"/>
        <v>45</v>
      </c>
      <c r="Q95" s="184">
        <v>53</v>
      </c>
      <c r="R95" s="171">
        <f t="shared" si="6"/>
        <v>53</v>
      </c>
      <c r="S95" s="171">
        <f t="shared" si="7"/>
        <v>45</v>
      </c>
      <c r="T95" s="172"/>
    </row>
    <row r="96" spans="1:20" s="7" customFormat="1" x14ac:dyDescent="0.25">
      <c r="A96" s="14" t="s">
        <v>210</v>
      </c>
      <c r="B96" s="15" t="s">
        <v>23</v>
      </c>
      <c r="C96" s="15" t="s">
        <v>211</v>
      </c>
      <c r="D96" s="16" t="s">
        <v>28</v>
      </c>
      <c r="E96" s="17" t="s">
        <v>1</v>
      </c>
      <c r="F96" s="16" t="s">
        <v>25</v>
      </c>
      <c r="G96" s="16" t="s">
        <v>26</v>
      </c>
      <c r="H96" s="18">
        <v>53</v>
      </c>
      <c r="I96" s="18">
        <v>46</v>
      </c>
      <c r="J96" s="18">
        <v>55</v>
      </c>
      <c r="K96" s="18">
        <v>51</v>
      </c>
      <c r="L96" s="18">
        <v>44</v>
      </c>
      <c r="M96">
        <v>53</v>
      </c>
      <c r="N96" s="18">
        <v>34</v>
      </c>
      <c r="O96" s="43">
        <f t="shared" si="4"/>
        <v>53</v>
      </c>
      <c r="P96" s="182">
        <f t="shared" si="5"/>
        <v>50</v>
      </c>
      <c r="Q96" s="184">
        <v>59</v>
      </c>
      <c r="R96" s="171">
        <f t="shared" si="6"/>
        <v>59</v>
      </c>
      <c r="S96" s="171">
        <f t="shared" si="7"/>
        <v>53</v>
      </c>
      <c r="T96" s="172"/>
    </row>
    <row r="97" spans="1:20" s="7" customFormat="1" x14ac:dyDescent="0.25">
      <c r="A97" s="14" t="s">
        <v>212</v>
      </c>
      <c r="B97" s="15" t="s">
        <v>23</v>
      </c>
      <c r="C97" s="15" t="s">
        <v>213</v>
      </c>
      <c r="D97" s="16" t="s">
        <v>28</v>
      </c>
      <c r="E97" s="17" t="s">
        <v>1</v>
      </c>
      <c r="F97" s="16" t="s">
        <v>25</v>
      </c>
      <c r="G97" s="16" t="s">
        <v>26</v>
      </c>
      <c r="H97" s="18">
        <v>33</v>
      </c>
      <c r="I97" s="18">
        <v>42</v>
      </c>
      <c r="J97" s="18">
        <v>45</v>
      </c>
      <c r="K97" s="18">
        <v>28</v>
      </c>
      <c r="L97" s="18">
        <v>32</v>
      </c>
      <c r="M97">
        <v>46</v>
      </c>
      <c r="N97" s="18">
        <v>28</v>
      </c>
      <c r="O97" s="43">
        <f t="shared" si="4"/>
        <v>46</v>
      </c>
      <c r="P97" s="182">
        <f t="shared" si="5"/>
        <v>40</v>
      </c>
      <c r="Q97" s="184">
        <v>44</v>
      </c>
      <c r="R97" s="171">
        <f t="shared" si="6"/>
        <v>44</v>
      </c>
      <c r="S97" s="171">
        <f t="shared" si="7"/>
        <v>40</v>
      </c>
      <c r="T97" s="172"/>
    </row>
    <row r="98" spans="1:20" s="7" customFormat="1" x14ac:dyDescent="0.25">
      <c r="A98" s="14" t="s">
        <v>214</v>
      </c>
      <c r="B98" s="15" t="s">
        <v>23</v>
      </c>
      <c r="C98" s="15" t="s">
        <v>215</v>
      </c>
      <c r="D98" s="16" t="s">
        <v>28</v>
      </c>
      <c r="E98" s="17" t="s">
        <v>1</v>
      </c>
      <c r="F98" s="16" t="s">
        <v>25</v>
      </c>
      <c r="G98" s="16" t="s">
        <v>26</v>
      </c>
      <c r="H98" s="18">
        <v>46</v>
      </c>
      <c r="I98" s="18">
        <v>45</v>
      </c>
      <c r="J98" s="18">
        <v>52</v>
      </c>
      <c r="K98" s="18">
        <v>46</v>
      </c>
      <c r="L98" s="18">
        <v>38</v>
      </c>
      <c r="M98">
        <v>52</v>
      </c>
      <c r="N98" s="18">
        <v>34</v>
      </c>
      <c r="O98" s="43">
        <f t="shared" si="4"/>
        <v>52</v>
      </c>
      <c r="P98" s="182">
        <f t="shared" si="5"/>
        <v>48</v>
      </c>
      <c r="Q98" s="184">
        <v>55</v>
      </c>
      <c r="R98" s="171">
        <f t="shared" si="6"/>
        <v>55</v>
      </c>
      <c r="S98" s="171">
        <f t="shared" si="7"/>
        <v>50</v>
      </c>
      <c r="T98" s="172"/>
    </row>
    <row r="99" spans="1:20" s="7" customFormat="1" x14ac:dyDescent="0.25">
      <c r="A99" s="14" t="s">
        <v>216</v>
      </c>
      <c r="B99" s="15" t="s">
        <v>23</v>
      </c>
      <c r="C99" s="15" t="s">
        <v>217</v>
      </c>
      <c r="D99" s="16" t="s">
        <v>28</v>
      </c>
      <c r="E99" s="17" t="s">
        <v>1</v>
      </c>
      <c r="F99" s="16" t="s">
        <v>25</v>
      </c>
      <c r="G99" s="16" t="s">
        <v>26</v>
      </c>
      <c r="H99" s="18">
        <v>50</v>
      </c>
      <c r="I99" s="18">
        <v>51</v>
      </c>
      <c r="J99" s="18">
        <v>47</v>
      </c>
      <c r="K99" s="18">
        <v>47</v>
      </c>
      <c r="L99" s="18">
        <v>37</v>
      </c>
      <c r="M99">
        <v>48</v>
      </c>
      <c r="N99" s="18">
        <v>33</v>
      </c>
      <c r="O99" s="43">
        <f t="shared" si="4"/>
        <v>48</v>
      </c>
      <c r="P99" s="182">
        <f t="shared" si="5"/>
        <v>47</v>
      </c>
      <c r="Q99" s="184">
        <v>59</v>
      </c>
      <c r="R99" s="171">
        <f t="shared" si="6"/>
        <v>59</v>
      </c>
      <c r="S99" s="171">
        <f t="shared" si="7"/>
        <v>47</v>
      </c>
      <c r="T99" s="172"/>
    </row>
    <row r="100" spans="1:20" s="7" customFormat="1" x14ac:dyDescent="0.25">
      <c r="A100" s="14" t="s">
        <v>218</v>
      </c>
      <c r="B100" s="15" t="s">
        <v>23</v>
      </c>
      <c r="C100" s="15" t="s">
        <v>219</v>
      </c>
      <c r="D100" s="16" t="s">
        <v>28</v>
      </c>
      <c r="E100" s="17" t="s">
        <v>1</v>
      </c>
      <c r="F100" s="16" t="s">
        <v>25</v>
      </c>
      <c r="G100" s="16" t="s">
        <v>26</v>
      </c>
      <c r="H100" s="18">
        <v>43</v>
      </c>
      <c r="I100" s="18">
        <v>55</v>
      </c>
      <c r="J100" s="18">
        <v>52</v>
      </c>
      <c r="K100" s="18">
        <v>44</v>
      </c>
      <c r="L100" s="18">
        <v>47</v>
      </c>
      <c r="M100">
        <v>50</v>
      </c>
      <c r="N100" s="18">
        <v>33</v>
      </c>
      <c r="O100" s="43">
        <f t="shared" si="4"/>
        <v>50</v>
      </c>
      <c r="P100" s="182">
        <f t="shared" si="5"/>
        <v>50</v>
      </c>
      <c r="Q100" s="184">
        <v>55</v>
      </c>
      <c r="R100" s="171">
        <f t="shared" si="6"/>
        <v>55</v>
      </c>
      <c r="S100" s="171">
        <f t="shared" si="7"/>
        <v>50</v>
      </c>
      <c r="T100" s="172"/>
    </row>
    <row r="101" spans="1:20" s="7" customFormat="1" x14ac:dyDescent="0.25">
      <c r="A101" s="14" t="s">
        <v>220</v>
      </c>
      <c r="B101" s="15" t="s">
        <v>23</v>
      </c>
      <c r="C101" s="15" t="s">
        <v>221</v>
      </c>
      <c r="D101" s="16" t="s">
        <v>28</v>
      </c>
      <c r="E101" s="17" t="s">
        <v>1</v>
      </c>
      <c r="F101" s="16" t="s">
        <v>25</v>
      </c>
      <c r="G101" s="16" t="s">
        <v>26</v>
      </c>
      <c r="H101" s="18">
        <v>50</v>
      </c>
      <c r="I101" s="18">
        <v>50</v>
      </c>
      <c r="J101" s="18">
        <v>47</v>
      </c>
      <c r="K101" s="18">
        <v>42</v>
      </c>
      <c r="L101" s="18">
        <v>48</v>
      </c>
      <c r="M101">
        <v>52</v>
      </c>
      <c r="N101" s="18">
        <v>32</v>
      </c>
      <c r="O101" s="43">
        <f t="shared" si="4"/>
        <v>52</v>
      </c>
      <c r="P101" s="182">
        <f t="shared" si="5"/>
        <v>48</v>
      </c>
      <c r="Q101" s="184">
        <v>56</v>
      </c>
      <c r="R101" s="171">
        <f t="shared" si="6"/>
        <v>56</v>
      </c>
      <c r="S101" s="171">
        <f t="shared" si="7"/>
        <v>49</v>
      </c>
      <c r="T101" s="172"/>
    </row>
    <row r="102" spans="1:20" s="7" customFormat="1" x14ac:dyDescent="0.25">
      <c r="A102" s="14" t="s">
        <v>222</v>
      </c>
      <c r="B102" s="15" t="s">
        <v>23</v>
      </c>
      <c r="C102" s="15" t="s">
        <v>223</v>
      </c>
      <c r="D102" s="16" t="s">
        <v>28</v>
      </c>
      <c r="E102" s="17" t="s">
        <v>1</v>
      </c>
      <c r="F102" s="16" t="s">
        <v>25</v>
      </c>
      <c r="G102" s="16" t="s">
        <v>26</v>
      </c>
      <c r="H102" s="18">
        <v>42</v>
      </c>
      <c r="I102" s="18">
        <v>53</v>
      </c>
      <c r="J102" s="18">
        <v>47</v>
      </c>
      <c r="K102" s="18">
        <v>45</v>
      </c>
      <c r="L102" s="18">
        <v>40</v>
      </c>
      <c r="M102">
        <v>49</v>
      </c>
      <c r="N102" s="18">
        <v>33</v>
      </c>
      <c r="O102" s="43">
        <f t="shared" si="4"/>
        <v>49</v>
      </c>
      <c r="P102" s="182">
        <f t="shared" si="5"/>
        <v>47</v>
      </c>
      <c r="Q102" s="184">
        <v>59</v>
      </c>
      <c r="R102" s="171">
        <f t="shared" si="6"/>
        <v>59</v>
      </c>
      <c r="S102" s="171">
        <f t="shared" si="7"/>
        <v>47</v>
      </c>
      <c r="T102" s="172"/>
    </row>
    <row r="103" spans="1:20" s="7" customFormat="1" x14ac:dyDescent="0.25">
      <c r="A103" s="14" t="s">
        <v>224</v>
      </c>
      <c r="B103" s="15" t="s">
        <v>23</v>
      </c>
      <c r="C103" s="15" t="s">
        <v>225</v>
      </c>
      <c r="D103" s="16" t="s">
        <v>28</v>
      </c>
      <c r="E103" s="17" t="s">
        <v>1</v>
      </c>
      <c r="F103" s="16" t="s">
        <v>25</v>
      </c>
      <c r="G103" s="16" t="s">
        <v>26</v>
      </c>
      <c r="H103" s="18">
        <v>52</v>
      </c>
      <c r="I103" s="18">
        <v>42</v>
      </c>
      <c r="J103" s="18">
        <v>53</v>
      </c>
      <c r="K103" s="18">
        <v>45</v>
      </c>
      <c r="L103" s="18">
        <v>42</v>
      </c>
      <c r="M103">
        <v>43</v>
      </c>
      <c r="N103" s="18">
        <v>33</v>
      </c>
      <c r="O103" s="43">
        <f t="shared" si="4"/>
        <v>43</v>
      </c>
      <c r="P103" s="182">
        <f t="shared" si="5"/>
        <v>43</v>
      </c>
      <c r="Q103" s="184">
        <v>59</v>
      </c>
      <c r="R103" s="171">
        <f t="shared" si="6"/>
        <v>59</v>
      </c>
      <c r="S103" s="171">
        <f t="shared" si="7"/>
        <v>47</v>
      </c>
      <c r="T103" s="172"/>
    </row>
    <row r="104" spans="1:20" s="7" customFormat="1" ht="12.75" x14ac:dyDescent="0.2">
      <c r="A104" s="19"/>
      <c r="B104" s="20"/>
      <c r="C104" s="20"/>
      <c r="D104" s="19"/>
      <c r="E104" s="20"/>
      <c r="F104" s="19"/>
      <c r="G104" s="19"/>
      <c r="H104" s="18"/>
      <c r="I104" s="18"/>
      <c r="J104" s="18"/>
      <c r="K104" s="18"/>
      <c r="L104" s="18"/>
      <c r="M104" s="43"/>
      <c r="N104" s="40"/>
      <c r="O104" s="40"/>
      <c r="P104" s="180"/>
      <c r="Q104" s="184"/>
      <c r="R104" s="171"/>
    </row>
    <row r="105" spans="1:20" s="7" customFormat="1" ht="12.75" x14ac:dyDescent="0.2">
      <c r="A105" s="19"/>
      <c r="B105" s="20"/>
      <c r="C105" s="20"/>
      <c r="D105" s="19"/>
      <c r="E105" s="20"/>
      <c r="F105" s="19"/>
      <c r="G105" s="19"/>
      <c r="H105" s="18"/>
      <c r="I105" s="18"/>
      <c r="J105" s="18"/>
      <c r="K105" s="18"/>
      <c r="L105" s="18"/>
      <c r="M105" s="43"/>
      <c r="N105" s="40"/>
      <c r="O105" s="40"/>
      <c r="P105" s="180"/>
      <c r="Q105" s="184"/>
      <c r="R105" s="171"/>
    </row>
    <row r="106" spans="1:20" s="7" customFormat="1" ht="12.75" x14ac:dyDescent="0.2">
      <c r="A106" s="19"/>
      <c r="B106" s="20"/>
      <c r="C106" s="20"/>
      <c r="D106" s="19"/>
      <c r="E106" s="20"/>
      <c r="F106" s="19"/>
      <c r="G106" s="19"/>
      <c r="H106" s="18"/>
      <c r="I106" s="18"/>
      <c r="J106" s="18"/>
      <c r="K106" s="18"/>
      <c r="L106" s="18"/>
      <c r="M106" s="43"/>
      <c r="N106" s="40"/>
      <c r="O106" s="40"/>
      <c r="P106" s="180"/>
      <c r="Q106" s="184"/>
      <c r="R106" s="171"/>
    </row>
    <row r="107" spans="1:20" s="7" customFormat="1" ht="12.75" x14ac:dyDescent="0.2">
      <c r="A107" s="19"/>
      <c r="B107" s="20"/>
      <c r="C107" s="20"/>
      <c r="D107" s="19"/>
      <c r="E107" s="20"/>
      <c r="F107" s="19"/>
      <c r="G107" s="19"/>
      <c r="H107" s="18"/>
      <c r="I107" s="18"/>
      <c r="J107" s="18"/>
      <c r="K107" s="18"/>
      <c r="L107" s="18"/>
      <c r="M107" s="43"/>
      <c r="N107" s="40"/>
      <c r="O107" s="40"/>
      <c r="P107" s="180"/>
      <c r="Q107" s="184"/>
      <c r="R107" s="171"/>
    </row>
    <row r="108" spans="1:20" s="7" customFormat="1" ht="12.75" x14ac:dyDescent="0.2">
      <c r="A108" s="19"/>
      <c r="B108" s="20"/>
      <c r="C108" s="20"/>
      <c r="D108" s="19"/>
      <c r="E108" s="20"/>
      <c r="F108" s="19"/>
      <c r="G108" s="19"/>
      <c r="H108" s="18"/>
      <c r="I108" s="18"/>
      <c r="J108" s="18"/>
      <c r="K108" s="18"/>
      <c r="L108" s="18"/>
      <c r="M108" s="43"/>
      <c r="N108" s="40"/>
      <c r="O108" s="40"/>
      <c r="P108" s="180"/>
      <c r="Q108" s="184"/>
      <c r="R108" s="171"/>
    </row>
    <row r="109" spans="1:20" s="7" customFormat="1" ht="12.75" x14ac:dyDescent="0.2">
      <c r="A109" s="19"/>
      <c r="B109" s="20"/>
      <c r="C109" s="20"/>
      <c r="D109" s="19"/>
      <c r="E109" s="20"/>
      <c r="F109" s="19"/>
      <c r="G109" s="19"/>
      <c r="H109" s="18"/>
      <c r="I109" s="18"/>
      <c r="J109" s="18"/>
      <c r="K109" s="18"/>
      <c r="L109" s="18"/>
      <c r="M109" s="43"/>
      <c r="N109" s="40"/>
      <c r="O109" s="40"/>
      <c r="P109" s="180"/>
      <c r="Q109" s="184"/>
      <c r="R109" s="171"/>
    </row>
    <row r="110" spans="1:20" s="7" customFormat="1" ht="12.75" x14ac:dyDescent="0.2">
      <c r="A110" s="19"/>
      <c r="B110" s="20"/>
      <c r="C110" s="20"/>
      <c r="D110" s="19"/>
      <c r="E110" s="20"/>
      <c r="F110" s="19"/>
      <c r="G110" s="19"/>
      <c r="H110" s="18"/>
      <c r="I110" s="18"/>
      <c r="J110" s="18"/>
      <c r="K110" s="18"/>
      <c r="L110" s="18"/>
      <c r="M110" s="43"/>
      <c r="N110" s="40"/>
      <c r="O110" s="40"/>
      <c r="P110" s="180"/>
      <c r="Q110" s="184"/>
      <c r="R110" s="171"/>
    </row>
    <row r="111" spans="1:20" s="7" customFormat="1" ht="12.75" x14ac:dyDescent="0.2">
      <c r="A111" s="19"/>
      <c r="B111" s="20"/>
      <c r="C111" s="20"/>
      <c r="D111" s="19"/>
      <c r="E111" s="20"/>
      <c r="F111" s="19"/>
      <c r="G111" s="19"/>
      <c r="H111" s="18"/>
      <c r="I111" s="18"/>
      <c r="J111" s="18"/>
      <c r="K111" s="18"/>
      <c r="L111" s="18"/>
      <c r="M111" s="43"/>
      <c r="N111" s="40"/>
      <c r="O111" s="40"/>
      <c r="P111" s="180"/>
      <c r="Q111" s="184"/>
      <c r="R111" s="171"/>
    </row>
    <row r="112" spans="1:20" s="7" customFormat="1" ht="12.75" x14ac:dyDescent="0.2">
      <c r="A112" s="19"/>
      <c r="B112" s="20"/>
      <c r="C112" s="20"/>
      <c r="D112" s="19"/>
      <c r="E112" s="20"/>
      <c r="F112" s="19"/>
      <c r="G112" s="19"/>
      <c r="H112" s="18"/>
      <c r="I112" s="18"/>
      <c r="J112" s="18"/>
      <c r="K112" s="18"/>
      <c r="L112" s="18"/>
      <c r="M112" s="43"/>
      <c r="N112" s="40"/>
      <c r="O112" s="40"/>
      <c r="P112" s="180"/>
      <c r="Q112" s="184"/>
      <c r="R112" s="171"/>
    </row>
    <row r="113" spans="1:18" s="7" customFormat="1" ht="12.75" x14ac:dyDescent="0.2">
      <c r="A113" s="19"/>
      <c r="B113" s="20"/>
      <c r="C113" s="20"/>
      <c r="D113" s="19"/>
      <c r="E113" s="20"/>
      <c r="F113" s="19"/>
      <c r="G113" s="19"/>
      <c r="H113" s="18"/>
      <c r="I113" s="18"/>
      <c r="J113" s="18"/>
      <c r="K113" s="18"/>
      <c r="L113" s="18"/>
      <c r="M113" s="43"/>
      <c r="N113" s="40"/>
      <c r="O113" s="40"/>
      <c r="P113" s="180"/>
      <c r="Q113" s="184"/>
      <c r="R113" s="171"/>
    </row>
    <row r="114" spans="1:18" s="7" customFormat="1" x14ac:dyDescent="0.25">
      <c r="A114" s="19"/>
      <c r="B114" s="20"/>
      <c r="C114" s="20"/>
      <c r="D114" s="19"/>
      <c r="E114" s="20"/>
      <c r="F114" s="19"/>
      <c r="G114" s="19"/>
      <c r="H114" s="18"/>
      <c r="I114" s="18"/>
      <c r="J114" s="18"/>
      <c r="K114" s="18"/>
      <c r="L114" s="18"/>
      <c r="M114" s="42"/>
      <c r="N114" s="40"/>
      <c r="O114" s="40"/>
      <c r="P114" s="180"/>
      <c r="Q114" s="184"/>
      <c r="R114" s="17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AA66"/>
  <sheetViews>
    <sheetView showGridLines="0" tabSelected="1" workbookViewId="0">
      <selection activeCell="C33" sqref="C33"/>
    </sheetView>
  </sheetViews>
  <sheetFormatPr defaultColWidth="8.85546875" defaultRowHeight="14.25" x14ac:dyDescent="0.2"/>
  <cols>
    <col min="1" max="1" width="1.42578125" style="47" customWidth="1"/>
    <col min="2" max="2" width="1.42578125" style="45" customWidth="1"/>
    <col min="3" max="3" width="52.85546875" style="45" customWidth="1"/>
    <col min="4" max="4" width="18.42578125" style="45" customWidth="1"/>
    <col min="5" max="5" width="17.42578125" style="45" customWidth="1"/>
    <col min="6" max="7" width="8.85546875" style="45"/>
    <col min="8" max="9" width="0" style="45" hidden="1" customWidth="1"/>
    <col min="10" max="11" width="10.42578125" style="45" hidden="1" customWidth="1"/>
    <col min="12" max="15" width="0" style="45" hidden="1" customWidth="1"/>
    <col min="16" max="27" width="9.140625" style="45" hidden="1" customWidth="1"/>
    <col min="28" max="34" width="9.140625" style="45" customWidth="1"/>
    <col min="35" max="16384" width="8.85546875" style="45"/>
  </cols>
  <sheetData>
    <row r="1" spans="1:16" s="46" customFormat="1" ht="18.75" thickBot="1" x14ac:dyDescent="0.3">
      <c r="C1" s="46" t="s">
        <v>399</v>
      </c>
    </row>
    <row r="2" spans="1:16" s="48" customFormat="1" ht="15.75" thickTop="1" x14ac:dyDescent="0.25">
      <c r="A2" s="57"/>
      <c r="C2" s="44" t="s">
        <v>371</v>
      </c>
      <c r="E2" s="45"/>
    </row>
    <row r="3" spans="1:16" s="53" customFormat="1" ht="12.75" x14ac:dyDescent="0.2">
      <c r="A3" s="52"/>
      <c r="C3" s="56" t="s">
        <v>374</v>
      </c>
      <c r="E3" s="56"/>
    </row>
    <row r="4" spans="1:16" s="53" customFormat="1" ht="12.75" x14ac:dyDescent="0.2">
      <c r="A4" s="52"/>
      <c r="D4" s="56"/>
      <c r="E4" s="56"/>
    </row>
    <row r="5" spans="1:16" s="55" customFormat="1" ht="12" x14ac:dyDescent="0.2">
      <c r="A5" s="54"/>
      <c r="C5" s="114" t="s">
        <v>372</v>
      </c>
      <c r="E5" s="114"/>
    </row>
    <row r="6" spans="1:16" s="55" customFormat="1" ht="12" x14ac:dyDescent="0.2">
      <c r="A6" s="54"/>
      <c r="C6" s="115" t="s">
        <v>373</v>
      </c>
      <c r="E6" s="116"/>
    </row>
    <row r="7" spans="1:16" ht="15" thickBot="1" x14ac:dyDescent="0.25"/>
    <row r="8" spans="1:16" s="58" customFormat="1" ht="13.5" thickBot="1" x14ac:dyDescent="0.25">
      <c r="A8" s="59"/>
      <c r="C8" s="117" t="s">
        <v>380</v>
      </c>
      <c r="D8" s="118"/>
      <c r="E8" s="60"/>
    </row>
    <row r="9" spans="1:16" s="58" customFormat="1" ht="13.5" thickBot="1" x14ac:dyDescent="0.25">
      <c r="A9" s="59"/>
      <c r="C9" s="61"/>
      <c r="D9" s="62"/>
      <c r="E9" s="60"/>
      <c r="G9" s="100" t="str">
        <f>+IF(D10="Monona","2015 ARC-CO Payments for Soybean Base Acres in Monona County refer to Non-irrigated Base Acres","")</f>
        <v/>
      </c>
    </row>
    <row r="10" spans="1:16" s="58" customFormat="1" ht="13.5" thickBot="1" x14ac:dyDescent="0.25">
      <c r="A10" s="59"/>
      <c r="C10" s="104" t="s">
        <v>361</v>
      </c>
      <c r="D10" s="119" t="s">
        <v>30</v>
      </c>
      <c r="E10" s="60"/>
      <c r="G10" s="100" t="str">
        <f>+IF(D10="Monona","2015 ARC-CO Payments for Irrigated Soybean Base Acres are projected at $42.77 per base acre","")</f>
        <v/>
      </c>
    </row>
    <row r="11" spans="1:16" s="58" customFormat="1" ht="12.75" x14ac:dyDescent="0.2">
      <c r="A11" s="59"/>
      <c r="C11" s="136" t="str">
        <f>IF(OR(D10=corn16!M173,D10=corn16!M196),"~~~Projected Corn and Soybean Yields for 2015 are from USDA's RMA as of September 2016 (NASS did not publish production data for this county on February 2016)~~~",IF(OR(D10=corn16!M176,D10=corn16!M197),"~~~Projected Corn Yields for 2015 are from USDA's RMA as of Septemeber 2016 (NASS did not publish production data for this county on February 2016)~~~",""))</f>
        <v/>
      </c>
      <c r="D11" s="60"/>
      <c r="E11" s="60"/>
    </row>
    <row r="12" spans="1:16" s="58" customFormat="1" ht="12.75" x14ac:dyDescent="0.2">
      <c r="A12" s="59"/>
      <c r="D12" s="63" t="s">
        <v>0</v>
      </c>
      <c r="E12" s="63" t="s">
        <v>1</v>
      </c>
    </row>
    <row r="13" spans="1:16" s="58" customFormat="1" ht="12.75" x14ac:dyDescent="0.2">
      <c r="A13" s="59"/>
      <c r="C13" s="110" t="s">
        <v>2</v>
      </c>
      <c r="D13" s="120"/>
      <c r="E13" s="120"/>
    </row>
    <row r="14" spans="1:16" s="58" customFormat="1" ht="12.75" x14ac:dyDescent="0.2">
      <c r="A14" s="59"/>
      <c r="C14" s="111" t="s">
        <v>375</v>
      </c>
      <c r="D14" s="112">
        <f>0.85*D13</f>
        <v>0</v>
      </c>
      <c r="E14" s="112">
        <f>0.85*E13</f>
        <v>0</v>
      </c>
    </row>
    <row r="15" spans="1:16" s="58" customFormat="1" ht="12.75" x14ac:dyDescent="0.2">
      <c r="A15" s="59"/>
      <c r="C15" s="64"/>
      <c r="D15" s="65"/>
      <c r="E15" s="65"/>
      <c r="H15" s="217" t="s">
        <v>426</v>
      </c>
      <c r="I15" s="217"/>
      <c r="J15" s="217"/>
      <c r="K15" s="217"/>
      <c r="L15" s="217"/>
      <c r="M15" s="217"/>
      <c r="N15" s="217"/>
      <c r="P15" s="67" t="s">
        <v>363</v>
      </c>
    </row>
    <row r="16" spans="1:16" s="58" customFormat="1" ht="13.5" thickBot="1" x14ac:dyDescent="0.25">
      <c r="A16" s="59"/>
      <c r="C16" s="138" t="s">
        <v>418</v>
      </c>
      <c r="D16" s="66">
        <f>+'MYA Prices'!P6</f>
        <v>4.79</v>
      </c>
      <c r="E16" s="66">
        <f>+'MYA Prices'!P7</f>
        <v>11.87</v>
      </c>
      <c r="H16" s="218"/>
      <c r="I16" s="218"/>
      <c r="J16" s="218"/>
      <c r="K16" s="218"/>
      <c r="L16" s="218"/>
      <c r="M16" s="218"/>
      <c r="N16" s="218"/>
    </row>
    <row r="17" spans="1:17" s="58" customFormat="1" ht="12.75" x14ac:dyDescent="0.2">
      <c r="A17" s="59"/>
      <c r="C17" s="103" t="s">
        <v>419</v>
      </c>
      <c r="D17" s="68">
        <f>+VLOOKUP($D$10,corn!$C$4:$S$103,17,0)</f>
        <v>155</v>
      </c>
      <c r="E17" s="68">
        <f>+VLOOKUP(D10,soy!$C$4:$S$103,17,0)</f>
        <v>46</v>
      </c>
      <c r="H17" s="69" t="s">
        <v>229</v>
      </c>
      <c r="I17" s="70"/>
      <c r="J17" s="219" t="s">
        <v>427</v>
      </c>
      <c r="K17" s="220"/>
      <c r="L17" s="220"/>
      <c r="M17" s="220"/>
      <c r="N17" s="221"/>
      <c r="P17" s="71" t="s">
        <v>228</v>
      </c>
    </row>
    <row r="18" spans="1:17" s="58" customFormat="1" ht="12.75" x14ac:dyDescent="0.2">
      <c r="A18" s="59"/>
      <c r="C18" s="103" t="s">
        <v>376</v>
      </c>
      <c r="D18" s="66">
        <f>+D17*D16</f>
        <v>742.45</v>
      </c>
      <c r="E18" s="66">
        <f>+E17*E16</f>
        <v>546.02</v>
      </c>
      <c r="H18" s="72"/>
      <c r="I18" s="73"/>
      <c r="J18" s="74">
        <f>+ROUND(L18*0.9,2)</f>
        <v>3.02</v>
      </c>
      <c r="K18" s="75">
        <f>+ROUND(L18*0.95,2)</f>
        <v>3.19</v>
      </c>
      <c r="L18" s="76">
        <f>+D23</f>
        <v>3.36</v>
      </c>
      <c r="M18" s="75">
        <f>+ROUND(L18*1.05,2)</f>
        <v>3.53</v>
      </c>
      <c r="N18" s="77">
        <f>+ROUND(L18*1.1,2)</f>
        <v>3.7</v>
      </c>
    </row>
    <row r="19" spans="1:17" s="58" customFormat="1" ht="12.75" x14ac:dyDescent="0.2">
      <c r="A19" s="59"/>
      <c r="C19" s="103" t="s">
        <v>377</v>
      </c>
      <c r="D19" s="66">
        <f>10%*D18</f>
        <v>74.245000000000005</v>
      </c>
      <c r="E19" s="66">
        <f>10%*E18</f>
        <v>54.602000000000004</v>
      </c>
      <c r="H19" s="222" t="s">
        <v>428</v>
      </c>
      <c r="I19" s="78">
        <f>+ROUND(I21*0.9,1)</f>
        <v>168.3</v>
      </c>
      <c r="J19" s="79">
        <f>ROUND(MAX(0,$D$14*MIN($D$20-$I19*MAX(J$18,$D$25),$D$19))*(1-$D$29),0)</f>
        <v>0</v>
      </c>
      <c r="K19" s="80">
        <f>ROUND(MAX(0,$D$14*MIN($D$20-$I19*MAX(K$18,$D$25),$D$19))*(1-$D$29),0)</f>
        <v>0</v>
      </c>
      <c r="L19" s="80">
        <f>ROUND(MAX(0,$D$14*MIN($D$20-$I19*MAX(L$18,$D$25),$D$19))*(1-$D$29),0)</f>
        <v>0</v>
      </c>
      <c r="M19" s="80">
        <f>ROUND(MAX(0,$D$14*MIN($D$20-$I19*MAX(M$18,$D$25),$D$19))*(1-$D$29),0)</f>
        <v>0</v>
      </c>
      <c r="N19" s="81">
        <f>ROUND(MAX(0,$D$14*MIN($D$20-$I19*MAX(N$18,$D$25),$D$19))*(1-$D$29),0)</f>
        <v>0</v>
      </c>
      <c r="P19" s="71"/>
    </row>
    <row r="20" spans="1:17" s="58" customFormat="1" ht="12.75" x14ac:dyDescent="0.2">
      <c r="A20" s="59"/>
      <c r="C20" s="103" t="s">
        <v>378</v>
      </c>
      <c r="D20" s="66">
        <f>0.86*D18</f>
        <v>638.50700000000006</v>
      </c>
      <c r="E20" s="66">
        <f>0.86*E18</f>
        <v>469.5772</v>
      </c>
      <c r="H20" s="223"/>
      <c r="I20" s="82">
        <f>+ROUND(I21*0.95,1)</f>
        <v>177.7</v>
      </c>
      <c r="J20" s="83">
        <f t="shared" ref="J20:N23" si="0">ROUND(MAX(0,$D$14*MIN($D$20-$I20*MAX(J$18,$D$25),$D$19))*(1-$D$29),0)</f>
        <v>0</v>
      </c>
      <c r="K20" s="84">
        <f t="shared" si="0"/>
        <v>0</v>
      </c>
      <c r="L20" s="84">
        <f t="shared" si="0"/>
        <v>0</v>
      </c>
      <c r="M20" s="84">
        <f t="shared" si="0"/>
        <v>0</v>
      </c>
      <c r="N20" s="85">
        <f t="shared" si="0"/>
        <v>0</v>
      </c>
    </row>
    <row r="21" spans="1:17" s="58" customFormat="1" ht="12.75" x14ac:dyDescent="0.2">
      <c r="A21" s="59"/>
      <c r="D21" s="66"/>
      <c r="E21" s="66"/>
      <c r="H21" s="223"/>
      <c r="I21" s="86">
        <f>+D22</f>
        <v>187</v>
      </c>
      <c r="J21" s="83">
        <f t="shared" si="0"/>
        <v>0</v>
      </c>
      <c r="K21" s="84">
        <f t="shared" si="0"/>
        <v>0</v>
      </c>
      <c r="L21" s="132">
        <f t="shared" si="0"/>
        <v>0</v>
      </c>
      <c r="M21" s="84">
        <f t="shared" si="0"/>
        <v>0</v>
      </c>
      <c r="N21" s="85">
        <f t="shared" si="0"/>
        <v>0</v>
      </c>
    </row>
    <row r="22" spans="1:17" s="58" customFormat="1" ht="12.75" x14ac:dyDescent="0.2">
      <c r="A22" s="59"/>
      <c r="C22" s="53" t="s">
        <v>422</v>
      </c>
      <c r="D22" s="93">
        <f>+ROUND(VLOOKUP(D10,corn16!$M$108:$N$208,2,0),1)</f>
        <v>187</v>
      </c>
      <c r="E22" s="93">
        <f>+ROUND(VLOOKUP(D10,'soy16'!$L$109:$M$208,2,0),1)</f>
        <v>57</v>
      </c>
      <c r="H22" s="223"/>
      <c r="I22" s="87">
        <f>+ROUND(I21*1.05,1)</f>
        <v>196.4</v>
      </c>
      <c r="J22" s="83">
        <f t="shared" si="0"/>
        <v>0</v>
      </c>
      <c r="K22" s="84">
        <f t="shared" si="0"/>
        <v>0</v>
      </c>
      <c r="L22" s="84">
        <f t="shared" si="0"/>
        <v>0</v>
      </c>
      <c r="M22" s="84">
        <f t="shared" si="0"/>
        <v>0</v>
      </c>
      <c r="N22" s="85">
        <f t="shared" si="0"/>
        <v>0</v>
      </c>
    </row>
    <row r="23" spans="1:17" s="58" customFormat="1" ht="13.5" thickBot="1" x14ac:dyDescent="0.25">
      <c r="A23" s="59"/>
      <c r="C23" s="53" t="s">
        <v>423</v>
      </c>
      <c r="D23" s="95">
        <f>+Example!D23</f>
        <v>3.36</v>
      </c>
      <c r="E23" s="95">
        <f>+Example!E23</f>
        <v>9.4700000000000006</v>
      </c>
      <c r="H23" s="224"/>
      <c r="I23" s="88">
        <f>+ROUND(I21*1.1,1)</f>
        <v>205.7</v>
      </c>
      <c r="J23" s="89">
        <f t="shared" si="0"/>
        <v>0</v>
      </c>
      <c r="K23" s="90">
        <f t="shared" si="0"/>
        <v>0</v>
      </c>
      <c r="L23" s="90">
        <f t="shared" si="0"/>
        <v>0</v>
      </c>
      <c r="M23" s="90">
        <f t="shared" si="0"/>
        <v>0</v>
      </c>
      <c r="N23" s="91">
        <f t="shared" si="0"/>
        <v>0</v>
      </c>
    </row>
    <row r="24" spans="1:17" s="58" customFormat="1" ht="12.75" x14ac:dyDescent="0.2">
      <c r="A24" s="59"/>
      <c r="D24" s="66"/>
      <c r="E24" s="66"/>
      <c r="I24" s="92"/>
    </row>
    <row r="25" spans="1:17" s="58" customFormat="1" ht="13.5" thickBot="1" x14ac:dyDescent="0.25">
      <c r="A25" s="59"/>
      <c r="C25" s="58" t="s">
        <v>3</v>
      </c>
      <c r="D25" s="66">
        <v>1.95</v>
      </c>
      <c r="E25" s="66">
        <v>5</v>
      </c>
      <c r="I25" s="92"/>
      <c r="P25" s="58" t="s">
        <v>360</v>
      </c>
      <c r="Q25" s="94">
        <v>42143</v>
      </c>
    </row>
    <row r="26" spans="1:17" s="58" customFormat="1" ht="12.75" x14ac:dyDescent="0.2">
      <c r="A26" s="59"/>
      <c r="C26" s="103" t="s">
        <v>379</v>
      </c>
      <c r="D26" s="66">
        <f>+MAX(D23,D25)</f>
        <v>3.36</v>
      </c>
      <c r="E26" s="66">
        <f>+MAX(E23,E25)</f>
        <v>9.4700000000000006</v>
      </c>
      <c r="H26" s="69" t="s">
        <v>359</v>
      </c>
      <c r="I26" s="70"/>
      <c r="J26" s="219" t="s">
        <v>427</v>
      </c>
      <c r="K26" s="220"/>
      <c r="L26" s="220"/>
      <c r="M26" s="220"/>
      <c r="N26" s="221"/>
    </row>
    <row r="27" spans="1:17" s="58" customFormat="1" ht="12.75" x14ac:dyDescent="0.2">
      <c r="A27" s="59"/>
      <c r="C27" s="103" t="s">
        <v>424</v>
      </c>
      <c r="D27" s="66">
        <f>+D26*D22</f>
        <v>628.31999999999994</v>
      </c>
      <c r="E27" s="66">
        <f>+E26*E22</f>
        <v>539.79000000000008</v>
      </c>
      <c r="H27" s="72"/>
      <c r="I27" s="73"/>
      <c r="J27" s="74">
        <f>+ROUND(L27*0.9,2)</f>
        <v>8.52</v>
      </c>
      <c r="K27" s="75">
        <f>+ROUND(L27*0.95,2)</f>
        <v>9</v>
      </c>
      <c r="L27" s="76">
        <f>+E23</f>
        <v>9.4700000000000006</v>
      </c>
      <c r="M27" s="75">
        <f>+ROUND(L27*1.05,2)</f>
        <v>9.94</v>
      </c>
      <c r="N27" s="77">
        <f>+ROUND(L27*1.1,2)</f>
        <v>10.42</v>
      </c>
      <c r="P27" s="58" t="s">
        <v>367</v>
      </c>
    </row>
    <row r="28" spans="1:17" s="58" customFormat="1" ht="15" customHeight="1" x14ac:dyDescent="0.2">
      <c r="A28" s="59"/>
      <c r="C28" s="103" t="s">
        <v>381</v>
      </c>
      <c r="D28" s="96">
        <f>MAX(D20-D27,0)</f>
        <v>10.187000000000126</v>
      </c>
      <c r="E28" s="96">
        <f>MAX(E20-E27,0)</f>
        <v>0</v>
      </c>
      <c r="H28" s="222" t="s">
        <v>428</v>
      </c>
      <c r="I28" s="78">
        <f>+ROUND(I30*0.8,1)</f>
        <v>45.6</v>
      </c>
      <c r="J28" s="79">
        <f>ROUND(MAX(0,$E$14*MIN($E$20-$I28*MAX(J$27,$E$25),$E$19))*(1-$E$29),0)</f>
        <v>0</v>
      </c>
      <c r="K28" s="80">
        <f t="shared" ref="K28:N32" si="1">ROUND(MAX(0,$E$14*MIN($E$20-$I28*MAX(K$27,$E$25),$E$19))*(1-$E$29),0)</f>
        <v>0</v>
      </c>
      <c r="L28" s="80">
        <f t="shared" si="1"/>
        <v>0</v>
      </c>
      <c r="M28" s="80">
        <f t="shared" si="1"/>
        <v>0</v>
      </c>
      <c r="N28" s="81">
        <f t="shared" si="1"/>
        <v>0</v>
      </c>
    </row>
    <row r="29" spans="1:17" s="58" customFormat="1" ht="13.5" thickBot="1" x14ac:dyDescent="0.25">
      <c r="A29" s="59"/>
      <c r="C29" s="126" t="s">
        <v>389</v>
      </c>
      <c r="D29" s="127">
        <v>6.8000000000000005E-2</v>
      </c>
      <c r="E29" s="127">
        <f>+D29</f>
        <v>6.8000000000000005E-2</v>
      </c>
      <c r="H29" s="223"/>
      <c r="I29" s="82">
        <f>+ROUND(I30*0.9,1)</f>
        <v>51.3</v>
      </c>
      <c r="J29" s="83">
        <f t="shared" ref="J29:J32" si="2">ROUND(MAX(0,$E$14*MIN($E$20-$I29*MAX(J$27,$E$25),$E$19))*(1-$E$29),0)</f>
        <v>0</v>
      </c>
      <c r="K29" s="84">
        <f t="shared" si="1"/>
        <v>0</v>
      </c>
      <c r="L29" s="84">
        <f t="shared" si="1"/>
        <v>0</v>
      </c>
      <c r="M29" s="84">
        <f t="shared" si="1"/>
        <v>0</v>
      </c>
      <c r="N29" s="85">
        <f t="shared" si="1"/>
        <v>0</v>
      </c>
      <c r="P29" s="58" t="s">
        <v>227</v>
      </c>
    </row>
    <row r="30" spans="1:17" s="58" customFormat="1" ht="12.75" x14ac:dyDescent="0.2">
      <c r="A30" s="59"/>
      <c r="C30" s="189" t="s">
        <v>432</v>
      </c>
      <c r="D30" s="98">
        <f>+IFERROR(MAX(0,D14*MIN(D28,D19))*(1-D29),"")</f>
        <v>0</v>
      </c>
      <c r="E30" s="99">
        <f>+IFERROR(MAX(0,E14*MIN(E28,E19))*(1-E29),"")</f>
        <v>0</v>
      </c>
      <c r="H30" s="223"/>
      <c r="I30" s="86">
        <f>+E22</f>
        <v>57</v>
      </c>
      <c r="J30" s="83">
        <f t="shared" si="2"/>
        <v>0</v>
      </c>
      <c r="K30" s="84">
        <f t="shared" si="1"/>
        <v>0</v>
      </c>
      <c r="L30" s="132">
        <f t="shared" si="1"/>
        <v>0</v>
      </c>
      <c r="M30" s="84">
        <f t="shared" si="1"/>
        <v>0</v>
      </c>
      <c r="N30" s="85">
        <f t="shared" si="1"/>
        <v>0</v>
      </c>
    </row>
    <row r="31" spans="1:17" s="58" customFormat="1" ht="13.5" thickBot="1" x14ac:dyDescent="0.25">
      <c r="A31" s="59"/>
      <c r="C31" s="113" t="s">
        <v>425</v>
      </c>
      <c r="D31" s="101" t="str">
        <f>IFERROR(D30/D13,"")</f>
        <v/>
      </c>
      <c r="E31" s="102" t="str">
        <f>IFERROR(E30/E13,"")</f>
        <v/>
      </c>
      <c r="H31" s="223"/>
      <c r="I31" s="87">
        <f>+ROUND(I30*1.1,1)</f>
        <v>62.7</v>
      </c>
      <c r="J31" s="83">
        <f t="shared" si="2"/>
        <v>0</v>
      </c>
      <c r="K31" s="84">
        <f t="shared" si="1"/>
        <v>0</v>
      </c>
      <c r="L31" s="84">
        <f t="shared" si="1"/>
        <v>0</v>
      </c>
      <c r="M31" s="84">
        <f t="shared" si="1"/>
        <v>0</v>
      </c>
      <c r="N31" s="85">
        <f t="shared" si="1"/>
        <v>0</v>
      </c>
    </row>
    <row r="32" spans="1:17" s="58" customFormat="1" ht="13.5" thickBot="1" x14ac:dyDescent="0.25">
      <c r="A32" s="59"/>
      <c r="C32" s="100" t="str">
        <f>+IF(D$30+E30&gt;125000,"***Limit on all federal payments per Individual: $125,000; per couple: $250,000","")</f>
        <v/>
      </c>
      <c r="D32" s="76"/>
      <c r="E32" s="76"/>
      <c r="H32" s="224"/>
      <c r="I32" s="88">
        <f>+ROUND(I30*1.2,1)</f>
        <v>68.400000000000006</v>
      </c>
      <c r="J32" s="89">
        <f t="shared" si="2"/>
        <v>0</v>
      </c>
      <c r="K32" s="90">
        <f t="shared" si="1"/>
        <v>0</v>
      </c>
      <c r="L32" s="90">
        <f t="shared" si="1"/>
        <v>0</v>
      </c>
      <c r="M32" s="90">
        <f t="shared" si="1"/>
        <v>0</v>
      </c>
      <c r="N32" s="91">
        <f t="shared" si="1"/>
        <v>0</v>
      </c>
    </row>
    <row r="33" spans="1:10" s="58" customFormat="1" ht="13.5" thickBot="1" x14ac:dyDescent="0.25">
      <c r="A33" s="59"/>
      <c r="C33" s="107" t="s">
        <v>362</v>
      </c>
      <c r="D33" s="108">
        <f>+D20/D22</f>
        <v>3.4144759358288774</v>
      </c>
      <c r="E33" s="109">
        <f>+E20/E22</f>
        <v>8.2381964912280701</v>
      </c>
      <c r="H33" s="202" t="str">
        <f>+Example!H33</f>
        <v>Note:</v>
      </c>
    </row>
    <row r="34" spans="1:10" s="58" customFormat="1" ht="12.75" x14ac:dyDescent="0.2">
      <c r="A34" s="59"/>
      <c r="H34" s="96" t="str">
        <f>+Example!H34</f>
        <v xml:space="preserve">Since official 2016 county yields are not yet available, the county yields used in this calculator </v>
      </c>
      <c r="J34" s="97"/>
    </row>
    <row r="35" spans="1:10" s="58" customFormat="1" ht="12.75" x14ac:dyDescent="0.2">
      <c r="A35" s="59"/>
      <c r="C35" s="103" t="str">
        <f>+Example!C35</f>
        <v>Version 1.13</v>
      </c>
      <c r="H35" s="96" t="str">
        <f>+Example!H35</f>
        <v>are obtained by multiplying the official 2015 FSA county yields and the ratio of 2016 to 2015 yields</v>
      </c>
      <c r="J35" s="97"/>
    </row>
    <row r="36" spans="1:10" s="58" customFormat="1" ht="12.75" x14ac:dyDescent="0.2">
      <c r="A36" s="59"/>
      <c r="C36" s="103" t="s">
        <v>4</v>
      </c>
      <c r="F36" s="100" t="str">
        <f>+IF(D30+E30&gt;125000,"***","")</f>
        <v/>
      </c>
      <c r="H36" s="96" t="str">
        <f>+Example!H36</f>
        <v>for the State of Iowa as reported by USDA/NASS.</v>
      </c>
      <c r="J36" s="97"/>
    </row>
    <row r="37" spans="1:10" s="58" customFormat="1" ht="12.75" x14ac:dyDescent="0.2">
      <c r="A37" s="59"/>
      <c r="C37" s="103" t="str">
        <f>+Example!C37</f>
        <v>File Updated: 8/9/2018</v>
      </c>
      <c r="F37" s="100"/>
      <c r="J37" s="97"/>
    </row>
    <row r="38" spans="1:10" s="58" customFormat="1" ht="12.75" x14ac:dyDescent="0.2">
      <c r="A38" s="59"/>
      <c r="C38" s="103" t="s">
        <v>5</v>
      </c>
    </row>
    <row r="39" spans="1:10" s="58" customFormat="1" x14ac:dyDescent="0.2">
      <c r="A39" s="59"/>
      <c r="C39" s="106">
        <f ca="1">TODAY()</f>
        <v>43321</v>
      </c>
      <c r="D39" s="45"/>
      <c r="E39" s="45"/>
    </row>
    <row r="40" spans="1:10" s="58" customFormat="1" x14ac:dyDescent="0.2">
      <c r="A40" s="59"/>
      <c r="C40" s="105"/>
      <c r="D40" s="45"/>
      <c r="E40" s="45"/>
    </row>
    <row r="41" spans="1:10" s="58" customFormat="1" ht="30.75" customHeight="1" x14ac:dyDescent="0.2">
      <c r="A41" s="59"/>
      <c r="C41" s="225" t="s">
        <v>450</v>
      </c>
      <c r="D41" s="225"/>
      <c r="E41" s="225"/>
    </row>
    <row r="42" spans="1:10" s="58" customFormat="1" ht="30.75" customHeight="1" x14ac:dyDescent="0.2">
      <c r="A42" s="59"/>
      <c r="C42" s="225"/>
      <c r="D42" s="225"/>
      <c r="E42" s="225"/>
    </row>
    <row r="43" spans="1:10" s="58" customFormat="1" ht="17.100000000000001" customHeight="1" x14ac:dyDescent="0.2">
      <c r="A43" s="59"/>
      <c r="C43" s="214"/>
      <c r="D43" s="214"/>
      <c r="E43" s="214"/>
    </row>
    <row r="44" spans="1:10" s="58" customFormat="1" x14ac:dyDescent="0.2">
      <c r="A44" s="59"/>
      <c r="C44" s="45"/>
      <c r="D44" s="45"/>
      <c r="E44" s="45"/>
    </row>
    <row r="45" spans="1:10" s="58" customFormat="1" x14ac:dyDescent="0.2">
      <c r="A45" s="59"/>
      <c r="C45" s="45"/>
      <c r="D45" s="45"/>
      <c r="E45" s="45"/>
    </row>
    <row r="46" spans="1:10" s="58" customFormat="1" x14ac:dyDescent="0.2">
      <c r="A46" s="59"/>
      <c r="C46" s="45"/>
      <c r="D46" s="45"/>
      <c r="E46" s="45"/>
    </row>
    <row r="47" spans="1:10" s="58" customFormat="1" x14ac:dyDescent="0.2">
      <c r="A47" s="59"/>
      <c r="C47" s="45"/>
      <c r="D47" s="45"/>
      <c r="E47" s="45"/>
    </row>
    <row r="50" spans="5:11" ht="17.100000000000001" customHeight="1" x14ac:dyDescent="0.2">
      <c r="F50" s="51"/>
    </row>
    <row r="51" spans="5:11" ht="14.45" customHeight="1" x14ac:dyDescent="0.2">
      <c r="F51" s="51"/>
    </row>
    <row r="52" spans="5:11" ht="15.6" customHeight="1" x14ac:dyDescent="0.2">
      <c r="F52" s="51"/>
    </row>
    <row r="55" spans="5:11" x14ac:dyDescent="0.2">
      <c r="E55" s="215"/>
    </row>
    <row r="56" spans="5:11" x14ac:dyDescent="0.2">
      <c r="E56" s="215"/>
    </row>
    <row r="57" spans="5:11" x14ac:dyDescent="0.2">
      <c r="E57" s="215"/>
    </row>
    <row r="58" spans="5:11" x14ac:dyDescent="0.2">
      <c r="E58" s="215"/>
    </row>
    <row r="59" spans="5:11" x14ac:dyDescent="0.2">
      <c r="E59" s="215"/>
    </row>
    <row r="62" spans="5:11" x14ac:dyDescent="0.2">
      <c r="G62" s="216"/>
      <c r="H62" s="216"/>
      <c r="I62" s="216"/>
      <c r="J62" s="216"/>
      <c r="K62" s="216"/>
    </row>
    <row r="63" spans="5:11" x14ac:dyDescent="0.2">
      <c r="I63" s="49"/>
    </row>
    <row r="66" spans="6:6" x14ac:dyDescent="0.2">
      <c r="F66" s="50"/>
    </row>
  </sheetData>
  <sheetProtection password="C0C6" sheet="1" objects="1" scenarios="1"/>
  <mergeCells count="9">
    <mergeCell ref="C43:E43"/>
    <mergeCell ref="E55:E59"/>
    <mergeCell ref="G62:K62"/>
    <mergeCell ref="H15:N16"/>
    <mergeCell ref="J17:N17"/>
    <mergeCell ref="H19:H23"/>
    <mergeCell ref="J26:N26"/>
    <mergeCell ref="H28:H32"/>
    <mergeCell ref="C41:E42"/>
  </mergeCells>
  <dataValidations count="1">
    <dataValidation type="list" allowBlank="1" showInputMessage="1" showErrorMessage="1" sqref="D10">
      <formula1>Counties</formula1>
    </dataValidation>
  </dataValidations>
  <hyperlinks>
    <hyperlink ref="C3" r:id="rId1" display="http://www.extension.iastate.edu/agdm/crops/pdf/a3-29.pdf"/>
    <hyperlink ref="C3:E3" r:id="rId2" display="See Information File A1-32, New Safety Net: PLC, ARC-CO, ARC-IC for more information."/>
  </hyperlinks>
  <pageMargins left="0.7" right="0.7" top="0.75" bottom="0.75" header="0.3" footer="0.3"/>
  <pageSetup scale="84" fitToWidth="2" fitToHeight="2" orientation="portrait" r:id="rId3"/>
  <headerFooter>
    <oddHeader>&amp;LIowa State University Extension and Outreach&amp;RAg Decision Maker File A1-32</oddHeader>
    <oddFooter>&amp;Lhttp://www.extension.iastate.edu/agdm/crops/html/a1-32.html</oddFooter>
  </headerFooter>
  <colBreaks count="1" manualBreakCount="1">
    <brk id="7" max="44" man="1"/>
  </col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216"/>
  <sheetViews>
    <sheetView topLeftCell="K74" zoomScale="115" zoomScaleNormal="115" workbookViewId="0">
      <selection activeCell="N108" sqref="N108"/>
    </sheetView>
  </sheetViews>
  <sheetFormatPr defaultColWidth="8.85546875" defaultRowHeight="15" x14ac:dyDescent="0.25"/>
  <cols>
    <col min="8" max="8" width="22.140625" customWidth="1"/>
    <col min="10" max="10" width="16.42578125" bestFit="1" customWidth="1"/>
    <col min="11" max="11" width="12" bestFit="1" customWidth="1"/>
    <col min="14" max="14" width="17.42578125" bestFit="1" customWidth="1"/>
    <col min="16" max="16" width="9.7109375" bestFit="1" customWidth="1"/>
    <col min="18" max="18" width="10.7109375" bestFit="1" customWidth="1"/>
    <col min="19" max="19" width="11" customWidth="1"/>
    <col min="20" max="20" width="12.7109375" customWidth="1"/>
    <col min="21" max="21" width="12.28515625" bestFit="1" customWidth="1"/>
    <col min="22" max="22" width="10.7109375" bestFit="1" customWidth="1"/>
    <col min="23" max="23" width="30.42578125" bestFit="1" customWidth="1"/>
    <col min="25" max="25" width="9.42578125" bestFit="1" customWidth="1"/>
  </cols>
  <sheetData>
    <row r="1" spans="1:26" ht="27" thickBot="1" x14ac:dyDescent="0.3">
      <c r="A1" t="s">
        <v>358</v>
      </c>
      <c r="B1" t="s">
        <v>357</v>
      </c>
      <c r="C1" t="s">
        <v>356</v>
      </c>
      <c r="D1" t="s">
        <v>355</v>
      </c>
      <c r="E1" t="s">
        <v>354</v>
      </c>
      <c r="F1" t="s">
        <v>353</v>
      </c>
      <c r="G1" t="s">
        <v>352</v>
      </c>
      <c r="H1" t="s">
        <v>351</v>
      </c>
      <c r="I1" t="s">
        <v>350</v>
      </c>
      <c r="J1" t="s">
        <v>6</v>
      </c>
      <c r="K1" t="s">
        <v>349</v>
      </c>
      <c r="L1" t="s">
        <v>348</v>
      </c>
      <c r="M1" s="11" t="s">
        <v>12</v>
      </c>
      <c r="N1" t="s">
        <v>347</v>
      </c>
      <c r="O1" t="s">
        <v>346</v>
      </c>
      <c r="P1" t="s">
        <v>345</v>
      </c>
      <c r="Q1" t="s">
        <v>344</v>
      </c>
      <c r="R1" t="s">
        <v>343</v>
      </c>
      <c r="S1" t="s">
        <v>342</v>
      </c>
      <c r="T1" s="134"/>
      <c r="X1" s="125"/>
      <c r="Y1" s="123"/>
      <c r="Z1" s="22"/>
    </row>
    <row r="2" spans="1:26" x14ac:dyDescent="0.25">
      <c r="A2" t="s">
        <v>235</v>
      </c>
      <c r="B2">
        <v>2014</v>
      </c>
      <c r="C2" t="s">
        <v>234</v>
      </c>
      <c r="E2" t="s">
        <v>233</v>
      </c>
      <c r="F2" t="s">
        <v>232</v>
      </c>
      <c r="G2">
        <v>19</v>
      </c>
      <c r="H2" t="s">
        <v>248</v>
      </c>
      <c r="I2">
        <v>70</v>
      </c>
      <c r="J2" t="s">
        <v>256</v>
      </c>
      <c r="K2">
        <v>1</v>
      </c>
      <c r="M2" s="15" t="s">
        <v>24</v>
      </c>
      <c r="P2" t="s">
        <v>229</v>
      </c>
      <c r="Q2" s="121" t="s">
        <v>382</v>
      </c>
      <c r="R2" s="22"/>
      <c r="S2" s="22"/>
      <c r="W2" s="123"/>
    </row>
    <row r="3" spans="1:26" x14ac:dyDescent="0.25">
      <c r="A3" t="s">
        <v>235</v>
      </c>
      <c r="B3">
        <v>2014</v>
      </c>
      <c r="C3" t="s">
        <v>234</v>
      </c>
      <c r="E3" t="s">
        <v>233</v>
      </c>
      <c r="F3" t="s">
        <v>232</v>
      </c>
      <c r="G3">
        <v>19</v>
      </c>
      <c r="H3" t="s">
        <v>248</v>
      </c>
      <c r="I3">
        <v>70</v>
      </c>
      <c r="J3" t="s">
        <v>255</v>
      </c>
      <c r="K3">
        <v>3</v>
      </c>
      <c r="M3" s="15" t="s">
        <v>30</v>
      </c>
      <c r="P3" t="s">
        <v>229</v>
      </c>
    </row>
    <row r="4" spans="1:26" x14ac:dyDescent="0.25">
      <c r="A4" t="s">
        <v>235</v>
      </c>
      <c r="B4">
        <v>2014</v>
      </c>
      <c r="C4" t="s">
        <v>234</v>
      </c>
      <c r="E4" t="s">
        <v>233</v>
      </c>
      <c r="F4" t="s">
        <v>232</v>
      </c>
      <c r="G4">
        <v>19</v>
      </c>
      <c r="H4" t="s">
        <v>295</v>
      </c>
      <c r="I4">
        <v>30</v>
      </c>
      <c r="J4" t="s">
        <v>305</v>
      </c>
      <c r="K4">
        <v>5</v>
      </c>
      <c r="M4" s="15" t="s">
        <v>32</v>
      </c>
      <c r="P4" t="s">
        <v>229</v>
      </c>
    </row>
    <row r="5" spans="1:26" x14ac:dyDescent="0.25">
      <c r="A5" t="s">
        <v>235</v>
      </c>
      <c r="B5">
        <v>2014</v>
      </c>
      <c r="C5" t="s">
        <v>234</v>
      </c>
      <c r="E5" t="s">
        <v>233</v>
      </c>
      <c r="F5" t="s">
        <v>232</v>
      </c>
      <c r="G5">
        <v>19</v>
      </c>
      <c r="H5" t="s">
        <v>270</v>
      </c>
      <c r="I5">
        <v>80</v>
      </c>
      <c r="J5" t="s">
        <v>280</v>
      </c>
      <c r="K5">
        <v>7</v>
      </c>
      <c r="M5" s="15" t="s">
        <v>34</v>
      </c>
      <c r="P5" t="s">
        <v>229</v>
      </c>
    </row>
    <row r="6" spans="1:26" x14ac:dyDescent="0.25">
      <c r="A6" t="s">
        <v>235</v>
      </c>
      <c r="B6">
        <v>2014</v>
      </c>
      <c r="C6" t="s">
        <v>234</v>
      </c>
      <c r="E6" t="s">
        <v>233</v>
      </c>
      <c r="F6" t="s">
        <v>232</v>
      </c>
      <c r="G6">
        <v>19</v>
      </c>
      <c r="H6" t="s">
        <v>231</v>
      </c>
      <c r="I6">
        <v>40</v>
      </c>
      <c r="J6" t="s">
        <v>246</v>
      </c>
      <c r="K6">
        <v>9</v>
      </c>
      <c r="M6" s="15" t="s">
        <v>36</v>
      </c>
      <c r="P6" t="s">
        <v>229</v>
      </c>
    </row>
    <row r="7" spans="1:26" x14ac:dyDescent="0.25">
      <c r="A7" t="s">
        <v>235</v>
      </c>
      <c r="B7">
        <v>2014</v>
      </c>
      <c r="C7" t="s">
        <v>234</v>
      </c>
      <c r="E7" t="s">
        <v>233</v>
      </c>
      <c r="F7" t="s">
        <v>232</v>
      </c>
      <c r="G7">
        <v>19</v>
      </c>
      <c r="H7" t="s">
        <v>319</v>
      </c>
      <c r="I7">
        <v>60</v>
      </c>
      <c r="J7" t="s">
        <v>327</v>
      </c>
      <c r="K7">
        <v>11</v>
      </c>
      <c r="M7" s="15" t="s">
        <v>38</v>
      </c>
      <c r="P7" t="s">
        <v>229</v>
      </c>
    </row>
    <row r="8" spans="1:26" x14ac:dyDescent="0.25">
      <c r="A8" t="s">
        <v>235</v>
      </c>
      <c r="B8">
        <v>2014</v>
      </c>
      <c r="C8" t="s">
        <v>234</v>
      </c>
      <c r="E8" t="s">
        <v>233</v>
      </c>
      <c r="F8" t="s">
        <v>232</v>
      </c>
      <c r="G8">
        <v>19</v>
      </c>
      <c r="H8" t="s">
        <v>295</v>
      </c>
      <c r="I8">
        <v>30</v>
      </c>
      <c r="J8" t="s">
        <v>304</v>
      </c>
      <c r="K8">
        <v>13</v>
      </c>
      <c r="M8" s="15" t="s">
        <v>40</v>
      </c>
      <c r="P8" t="s">
        <v>229</v>
      </c>
    </row>
    <row r="9" spans="1:26" x14ac:dyDescent="0.25">
      <c r="A9" t="s">
        <v>235</v>
      </c>
      <c r="B9">
        <v>2014</v>
      </c>
      <c r="C9" t="s">
        <v>234</v>
      </c>
      <c r="E9" t="s">
        <v>233</v>
      </c>
      <c r="F9" t="s">
        <v>232</v>
      </c>
      <c r="G9">
        <v>19</v>
      </c>
      <c r="H9" t="s">
        <v>329</v>
      </c>
      <c r="I9">
        <v>50</v>
      </c>
      <c r="J9" t="s">
        <v>340</v>
      </c>
      <c r="K9">
        <v>15</v>
      </c>
      <c r="M9" s="15" t="s">
        <v>42</v>
      </c>
      <c r="P9" t="s">
        <v>229</v>
      </c>
    </row>
    <row r="10" spans="1:26" x14ac:dyDescent="0.25">
      <c r="A10" t="s">
        <v>235</v>
      </c>
      <c r="B10">
        <v>2014</v>
      </c>
      <c r="C10" t="s">
        <v>234</v>
      </c>
      <c r="E10" t="s">
        <v>233</v>
      </c>
      <c r="F10" t="s">
        <v>232</v>
      </c>
      <c r="G10">
        <v>19</v>
      </c>
      <c r="H10" t="s">
        <v>295</v>
      </c>
      <c r="I10">
        <v>30</v>
      </c>
      <c r="J10" t="s">
        <v>303</v>
      </c>
      <c r="K10">
        <v>17</v>
      </c>
      <c r="M10" s="15" t="s">
        <v>44</v>
      </c>
      <c r="P10" t="s">
        <v>229</v>
      </c>
    </row>
    <row r="11" spans="1:26" x14ac:dyDescent="0.25">
      <c r="A11" t="s">
        <v>235</v>
      </c>
      <c r="B11">
        <v>2014</v>
      </c>
      <c r="C11" t="s">
        <v>234</v>
      </c>
      <c r="E11" t="s">
        <v>233</v>
      </c>
      <c r="F11" t="s">
        <v>232</v>
      </c>
      <c r="G11">
        <v>19</v>
      </c>
      <c r="H11" t="s">
        <v>295</v>
      </c>
      <c r="I11">
        <v>30</v>
      </c>
      <c r="J11" t="s">
        <v>302</v>
      </c>
      <c r="K11">
        <v>19</v>
      </c>
      <c r="M11" s="15" t="s">
        <v>46</v>
      </c>
      <c r="P11" t="s">
        <v>229</v>
      </c>
    </row>
    <row r="12" spans="1:26" x14ac:dyDescent="0.25">
      <c r="A12" t="s">
        <v>235</v>
      </c>
      <c r="B12">
        <v>2014</v>
      </c>
      <c r="C12" t="s">
        <v>234</v>
      </c>
      <c r="E12" t="s">
        <v>233</v>
      </c>
      <c r="F12" t="s">
        <v>232</v>
      </c>
      <c r="G12">
        <v>19</v>
      </c>
      <c r="H12" t="s">
        <v>282</v>
      </c>
      <c r="I12">
        <v>10</v>
      </c>
      <c r="J12" t="s">
        <v>293</v>
      </c>
      <c r="K12">
        <v>21</v>
      </c>
      <c r="M12" s="15" t="s">
        <v>48</v>
      </c>
      <c r="P12" t="s">
        <v>229</v>
      </c>
    </row>
    <row r="13" spans="1:26" x14ac:dyDescent="0.25">
      <c r="A13" t="s">
        <v>235</v>
      </c>
      <c r="B13">
        <v>2014</v>
      </c>
      <c r="C13" t="s">
        <v>234</v>
      </c>
      <c r="E13" t="s">
        <v>233</v>
      </c>
      <c r="F13" t="s">
        <v>232</v>
      </c>
      <c r="G13">
        <v>19</v>
      </c>
      <c r="H13" t="s">
        <v>307</v>
      </c>
      <c r="I13">
        <v>20</v>
      </c>
      <c r="J13" t="s">
        <v>317</v>
      </c>
      <c r="K13">
        <v>23</v>
      </c>
      <c r="M13" s="15" t="s">
        <v>50</v>
      </c>
      <c r="P13" t="s">
        <v>229</v>
      </c>
    </row>
    <row r="14" spans="1:26" x14ac:dyDescent="0.25">
      <c r="A14" t="s">
        <v>235</v>
      </c>
      <c r="B14">
        <v>2014</v>
      </c>
      <c r="C14" t="s">
        <v>234</v>
      </c>
      <c r="E14" t="s">
        <v>233</v>
      </c>
      <c r="F14" t="s">
        <v>232</v>
      </c>
      <c r="G14">
        <v>19</v>
      </c>
      <c r="H14" t="s">
        <v>231</v>
      </c>
      <c r="I14">
        <v>40</v>
      </c>
      <c r="J14" t="s">
        <v>245</v>
      </c>
      <c r="K14">
        <v>25</v>
      </c>
      <c r="M14" s="15" t="s">
        <v>52</v>
      </c>
      <c r="P14" t="s">
        <v>229</v>
      </c>
    </row>
    <row r="15" spans="1:26" x14ac:dyDescent="0.25">
      <c r="A15" t="s">
        <v>235</v>
      </c>
      <c r="B15">
        <v>2014</v>
      </c>
      <c r="C15" t="s">
        <v>234</v>
      </c>
      <c r="E15" t="s">
        <v>233</v>
      </c>
      <c r="F15" t="s">
        <v>232</v>
      </c>
      <c r="G15">
        <v>19</v>
      </c>
      <c r="H15" t="s">
        <v>231</v>
      </c>
      <c r="I15">
        <v>40</v>
      </c>
      <c r="J15" t="s">
        <v>244</v>
      </c>
      <c r="K15">
        <v>27</v>
      </c>
      <c r="M15" s="15" t="s">
        <v>54</v>
      </c>
      <c r="P15" t="s">
        <v>229</v>
      </c>
    </row>
    <row r="16" spans="1:26" x14ac:dyDescent="0.25">
      <c r="A16" t="s">
        <v>235</v>
      </c>
      <c r="B16">
        <v>2014</v>
      </c>
      <c r="C16" t="s">
        <v>234</v>
      </c>
      <c r="E16" t="s">
        <v>233</v>
      </c>
      <c r="F16" t="s">
        <v>232</v>
      </c>
      <c r="G16">
        <v>19</v>
      </c>
      <c r="H16" t="s">
        <v>248</v>
      </c>
      <c r="I16">
        <v>70</v>
      </c>
      <c r="J16" t="s">
        <v>254</v>
      </c>
      <c r="K16">
        <v>29</v>
      </c>
      <c r="M16" s="15" t="s">
        <v>56</v>
      </c>
      <c r="P16" t="s">
        <v>229</v>
      </c>
    </row>
    <row r="17" spans="1:16" x14ac:dyDescent="0.25">
      <c r="A17" t="s">
        <v>235</v>
      </c>
      <c r="B17">
        <v>2014</v>
      </c>
      <c r="C17" t="s">
        <v>234</v>
      </c>
      <c r="E17" t="s">
        <v>233</v>
      </c>
      <c r="F17" t="s">
        <v>232</v>
      </c>
      <c r="G17">
        <v>19</v>
      </c>
      <c r="H17" t="s">
        <v>319</v>
      </c>
      <c r="I17">
        <v>60</v>
      </c>
      <c r="J17" t="s">
        <v>326</v>
      </c>
      <c r="K17">
        <v>31</v>
      </c>
      <c r="M17" s="15" t="s">
        <v>58</v>
      </c>
      <c r="P17" t="s">
        <v>229</v>
      </c>
    </row>
    <row r="18" spans="1:16" x14ac:dyDescent="0.25">
      <c r="A18" t="s">
        <v>235</v>
      </c>
      <c r="B18">
        <v>2014</v>
      </c>
      <c r="C18" t="s">
        <v>234</v>
      </c>
      <c r="E18" t="s">
        <v>233</v>
      </c>
      <c r="F18" t="s">
        <v>232</v>
      </c>
      <c r="G18">
        <v>19</v>
      </c>
      <c r="H18" t="s">
        <v>307</v>
      </c>
      <c r="I18">
        <v>20</v>
      </c>
      <c r="J18" t="s">
        <v>316</v>
      </c>
      <c r="K18">
        <v>33</v>
      </c>
      <c r="M18" s="15" t="s">
        <v>60</v>
      </c>
      <c r="P18" t="s">
        <v>229</v>
      </c>
    </row>
    <row r="19" spans="1:16" x14ac:dyDescent="0.25">
      <c r="A19" t="s">
        <v>235</v>
      </c>
      <c r="B19">
        <v>2014</v>
      </c>
      <c r="C19" t="s">
        <v>234</v>
      </c>
      <c r="E19" t="s">
        <v>233</v>
      </c>
      <c r="F19" t="s">
        <v>232</v>
      </c>
      <c r="G19">
        <v>19</v>
      </c>
      <c r="H19" t="s">
        <v>282</v>
      </c>
      <c r="I19">
        <v>10</v>
      </c>
      <c r="J19" t="s">
        <v>292</v>
      </c>
      <c r="K19">
        <v>35</v>
      </c>
      <c r="M19" s="15" t="s">
        <v>62</v>
      </c>
      <c r="P19" t="s">
        <v>229</v>
      </c>
    </row>
    <row r="20" spans="1:16" x14ac:dyDescent="0.25">
      <c r="A20" t="s">
        <v>235</v>
      </c>
      <c r="B20">
        <v>2014</v>
      </c>
      <c r="C20" t="s">
        <v>234</v>
      </c>
      <c r="E20" t="s">
        <v>233</v>
      </c>
      <c r="F20" t="s">
        <v>232</v>
      </c>
      <c r="G20">
        <v>19</v>
      </c>
      <c r="H20" t="s">
        <v>295</v>
      </c>
      <c r="I20">
        <v>30</v>
      </c>
      <c r="J20" t="s">
        <v>301</v>
      </c>
      <c r="K20">
        <v>37</v>
      </c>
      <c r="M20" s="15" t="s">
        <v>64</v>
      </c>
      <c r="P20" t="s">
        <v>229</v>
      </c>
    </row>
    <row r="21" spans="1:16" x14ac:dyDescent="0.25">
      <c r="A21" t="s">
        <v>235</v>
      </c>
      <c r="B21">
        <v>2014</v>
      </c>
      <c r="C21" t="s">
        <v>234</v>
      </c>
      <c r="E21" t="s">
        <v>233</v>
      </c>
      <c r="F21" t="s">
        <v>232</v>
      </c>
      <c r="G21">
        <v>19</v>
      </c>
      <c r="H21" t="s">
        <v>270</v>
      </c>
      <c r="I21">
        <v>80</v>
      </c>
      <c r="J21" t="s">
        <v>279</v>
      </c>
      <c r="K21">
        <v>39</v>
      </c>
      <c r="M21" s="15" t="s">
        <v>66</v>
      </c>
      <c r="P21" t="s">
        <v>229</v>
      </c>
    </row>
    <row r="22" spans="1:16" x14ac:dyDescent="0.25">
      <c r="A22" t="s">
        <v>235</v>
      </c>
      <c r="B22">
        <v>2014</v>
      </c>
      <c r="C22" t="s">
        <v>234</v>
      </c>
      <c r="E22" t="s">
        <v>233</v>
      </c>
      <c r="F22" t="s">
        <v>232</v>
      </c>
      <c r="G22">
        <v>19</v>
      </c>
      <c r="H22" t="s">
        <v>282</v>
      </c>
      <c r="I22">
        <v>10</v>
      </c>
      <c r="J22" t="s">
        <v>291</v>
      </c>
      <c r="K22">
        <v>41</v>
      </c>
      <c r="M22" s="15" t="s">
        <v>68</v>
      </c>
      <c r="P22" t="s">
        <v>229</v>
      </c>
    </row>
    <row r="23" spans="1:16" x14ac:dyDescent="0.25">
      <c r="A23" t="s">
        <v>235</v>
      </c>
      <c r="B23">
        <v>2014</v>
      </c>
      <c r="C23" t="s">
        <v>234</v>
      </c>
      <c r="E23" t="s">
        <v>233</v>
      </c>
      <c r="F23" t="s">
        <v>232</v>
      </c>
      <c r="G23">
        <v>19</v>
      </c>
      <c r="H23" t="s">
        <v>295</v>
      </c>
      <c r="I23">
        <v>30</v>
      </c>
      <c r="J23" t="s">
        <v>300</v>
      </c>
      <c r="K23">
        <v>43</v>
      </c>
      <c r="M23" s="15" t="s">
        <v>70</v>
      </c>
      <c r="P23" t="s">
        <v>229</v>
      </c>
    </row>
    <row r="24" spans="1:16" x14ac:dyDescent="0.25">
      <c r="A24" t="s">
        <v>235</v>
      </c>
      <c r="B24">
        <v>2014</v>
      </c>
      <c r="C24" t="s">
        <v>234</v>
      </c>
      <c r="E24" t="s">
        <v>233</v>
      </c>
      <c r="F24" t="s">
        <v>232</v>
      </c>
      <c r="G24">
        <v>19</v>
      </c>
      <c r="H24" t="s">
        <v>319</v>
      </c>
      <c r="I24">
        <v>60</v>
      </c>
      <c r="J24" t="s">
        <v>325</v>
      </c>
      <c r="K24">
        <v>45</v>
      </c>
      <c r="M24" s="15" t="s">
        <v>72</v>
      </c>
      <c r="P24" t="s">
        <v>229</v>
      </c>
    </row>
    <row r="25" spans="1:16" x14ac:dyDescent="0.25">
      <c r="A25" t="s">
        <v>235</v>
      </c>
      <c r="B25">
        <v>2014</v>
      </c>
      <c r="C25" t="s">
        <v>234</v>
      </c>
      <c r="E25" t="s">
        <v>233</v>
      </c>
      <c r="F25" t="s">
        <v>232</v>
      </c>
      <c r="G25">
        <v>19</v>
      </c>
      <c r="H25" t="s">
        <v>231</v>
      </c>
      <c r="I25">
        <v>40</v>
      </c>
      <c r="J25" t="s">
        <v>243</v>
      </c>
      <c r="K25">
        <v>47</v>
      </c>
      <c r="M25" s="15" t="s">
        <v>74</v>
      </c>
      <c r="P25" t="s">
        <v>229</v>
      </c>
    </row>
    <row r="26" spans="1:16" x14ac:dyDescent="0.25">
      <c r="A26" t="s">
        <v>235</v>
      </c>
      <c r="B26">
        <v>2014</v>
      </c>
      <c r="C26" t="s">
        <v>234</v>
      </c>
      <c r="E26" t="s">
        <v>233</v>
      </c>
      <c r="F26" t="s">
        <v>232</v>
      </c>
      <c r="G26">
        <v>19</v>
      </c>
      <c r="H26" t="s">
        <v>329</v>
      </c>
      <c r="I26">
        <v>50</v>
      </c>
      <c r="J26" t="s">
        <v>339</v>
      </c>
      <c r="K26">
        <v>49</v>
      </c>
      <c r="M26" s="15" t="s">
        <v>76</v>
      </c>
      <c r="P26" t="s">
        <v>229</v>
      </c>
    </row>
    <row r="27" spans="1:16" x14ac:dyDescent="0.25">
      <c r="A27" t="s">
        <v>235</v>
      </c>
      <c r="B27">
        <v>2014</v>
      </c>
      <c r="C27" t="s">
        <v>234</v>
      </c>
      <c r="E27" t="s">
        <v>233</v>
      </c>
      <c r="F27" t="s">
        <v>232</v>
      </c>
      <c r="G27">
        <v>19</v>
      </c>
      <c r="H27" t="s">
        <v>258</v>
      </c>
      <c r="I27">
        <v>90</v>
      </c>
      <c r="J27" t="s">
        <v>268</v>
      </c>
      <c r="K27">
        <v>51</v>
      </c>
      <c r="M27" s="15" t="s">
        <v>78</v>
      </c>
      <c r="P27" t="s">
        <v>229</v>
      </c>
    </row>
    <row r="28" spans="1:16" x14ac:dyDescent="0.25">
      <c r="A28" t="s">
        <v>235</v>
      </c>
      <c r="B28">
        <v>2014</v>
      </c>
      <c r="C28" t="s">
        <v>234</v>
      </c>
      <c r="E28" t="s">
        <v>233</v>
      </c>
      <c r="F28" t="s">
        <v>232</v>
      </c>
      <c r="G28">
        <v>19</v>
      </c>
      <c r="H28" t="s">
        <v>270</v>
      </c>
      <c r="I28">
        <v>80</v>
      </c>
      <c r="J28" t="s">
        <v>278</v>
      </c>
      <c r="K28">
        <v>53</v>
      </c>
      <c r="M28" s="15" t="s">
        <v>80</v>
      </c>
      <c r="P28" t="s">
        <v>229</v>
      </c>
    </row>
    <row r="29" spans="1:16" x14ac:dyDescent="0.25">
      <c r="A29" t="s">
        <v>235</v>
      </c>
      <c r="B29">
        <v>2014</v>
      </c>
      <c r="C29" t="s">
        <v>234</v>
      </c>
      <c r="E29" t="s">
        <v>233</v>
      </c>
      <c r="F29" t="s">
        <v>232</v>
      </c>
      <c r="G29">
        <v>19</v>
      </c>
      <c r="H29" t="s">
        <v>295</v>
      </c>
      <c r="I29">
        <v>30</v>
      </c>
      <c r="J29" t="s">
        <v>299</v>
      </c>
      <c r="K29">
        <v>55</v>
      </c>
      <c r="M29" s="15" t="s">
        <v>82</v>
      </c>
      <c r="P29" t="s">
        <v>229</v>
      </c>
    </row>
    <row r="30" spans="1:16" x14ac:dyDescent="0.25">
      <c r="A30" t="s">
        <v>235</v>
      </c>
      <c r="B30">
        <v>2014</v>
      </c>
      <c r="C30" t="s">
        <v>234</v>
      </c>
      <c r="E30" t="s">
        <v>233</v>
      </c>
      <c r="F30" t="s">
        <v>232</v>
      </c>
      <c r="G30">
        <v>19</v>
      </c>
      <c r="H30" t="s">
        <v>258</v>
      </c>
      <c r="I30">
        <v>90</v>
      </c>
      <c r="J30" t="s">
        <v>267</v>
      </c>
      <c r="K30">
        <v>57</v>
      </c>
      <c r="M30" s="15" t="s">
        <v>84</v>
      </c>
      <c r="P30" t="s">
        <v>229</v>
      </c>
    </row>
    <row r="31" spans="1:16" x14ac:dyDescent="0.25">
      <c r="A31" t="s">
        <v>235</v>
      </c>
      <c r="B31">
        <v>2014</v>
      </c>
      <c r="C31" t="s">
        <v>234</v>
      </c>
      <c r="E31" t="s">
        <v>233</v>
      </c>
      <c r="F31" t="s">
        <v>232</v>
      </c>
      <c r="G31">
        <v>19</v>
      </c>
      <c r="H31" t="s">
        <v>282</v>
      </c>
      <c r="I31">
        <v>10</v>
      </c>
      <c r="J31" t="s">
        <v>290</v>
      </c>
      <c r="K31">
        <v>59</v>
      </c>
      <c r="M31" s="15" t="s">
        <v>86</v>
      </c>
      <c r="P31" t="s">
        <v>229</v>
      </c>
    </row>
    <row r="32" spans="1:16" x14ac:dyDescent="0.25">
      <c r="A32" t="s">
        <v>235</v>
      </c>
      <c r="B32">
        <v>2014</v>
      </c>
      <c r="C32" t="s">
        <v>234</v>
      </c>
      <c r="E32" t="s">
        <v>233</v>
      </c>
      <c r="F32" t="s">
        <v>232</v>
      </c>
      <c r="G32">
        <v>19</v>
      </c>
      <c r="H32" t="s">
        <v>295</v>
      </c>
      <c r="I32">
        <v>30</v>
      </c>
      <c r="J32" t="s">
        <v>298</v>
      </c>
      <c r="K32">
        <v>61</v>
      </c>
      <c r="M32" s="15" t="s">
        <v>88</v>
      </c>
      <c r="P32" t="s">
        <v>229</v>
      </c>
    </row>
    <row r="33" spans="1:16" x14ac:dyDescent="0.25">
      <c r="A33" t="s">
        <v>235</v>
      </c>
      <c r="B33">
        <v>2014</v>
      </c>
      <c r="C33" t="s">
        <v>234</v>
      </c>
      <c r="E33" t="s">
        <v>233</v>
      </c>
      <c r="F33" t="s">
        <v>232</v>
      </c>
      <c r="G33">
        <v>19</v>
      </c>
      <c r="H33" t="s">
        <v>282</v>
      </c>
      <c r="I33">
        <v>10</v>
      </c>
      <c r="J33" t="s">
        <v>289</v>
      </c>
      <c r="K33">
        <v>63</v>
      </c>
      <c r="M33" s="20" t="s">
        <v>90</v>
      </c>
      <c r="P33" t="s">
        <v>229</v>
      </c>
    </row>
    <row r="34" spans="1:16" x14ac:dyDescent="0.25">
      <c r="A34" t="s">
        <v>235</v>
      </c>
      <c r="B34">
        <v>2014</v>
      </c>
      <c r="C34" t="s">
        <v>234</v>
      </c>
      <c r="E34" t="s">
        <v>233</v>
      </c>
      <c r="F34" t="s">
        <v>232</v>
      </c>
      <c r="G34">
        <v>19</v>
      </c>
      <c r="H34" t="s">
        <v>295</v>
      </c>
      <c r="I34">
        <v>30</v>
      </c>
      <c r="J34" t="s">
        <v>297</v>
      </c>
      <c r="K34">
        <v>65</v>
      </c>
      <c r="M34" s="15" t="s">
        <v>92</v>
      </c>
      <c r="P34" t="s">
        <v>229</v>
      </c>
    </row>
    <row r="35" spans="1:16" x14ac:dyDescent="0.25">
      <c r="A35" t="s">
        <v>235</v>
      </c>
      <c r="B35">
        <v>2014</v>
      </c>
      <c r="C35" t="s">
        <v>234</v>
      </c>
      <c r="E35" t="s">
        <v>233</v>
      </c>
      <c r="F35" t="s">
        <v>232</v>
      </c>
      <c r="G35">
        <v>19</v>
      </c>
      <c r="H35" t="s">
        <v>307</v>
      </c>
      <c r="I35">
        <v>20</v>
      </c>
      <c r="J35" t="s">
        <v>315</v>
      </c>
      <c r="K35">
        <v>67</v>
      </c>
      <c r="M35" s="20" t="s">
        <v>94</v>
      </c>
      <c r="P35" t="s">
        <v>229</v>
      </c>
    </row>
    <row r="36" spans="1:16" x14ac:dyDescent="0.25">
      <c r="A36" t="s">
        <v>235</v>
      </c>
      <c r="B36">
        <v>2014</v>
      </c>
      <c r="C36" t="s">
        <v>234</v>
      </c>
      <c r="E36" t="s">
        <v>233</v>
      </c>
      <c r="F36" t="s">
        <v>232</v>
      </c>
      <c r="G36">
        <v>19</v>
      </c>
      <c r="H36" t="s">
        <v>307</v>
      </c>
      <c r="I36">
        <v>20</v>
      </c>
      <c r="J36" t="s">
        <v>314</v>
      </c>
      <c r="K36">
        <v>69</v>
      </c>
      <c r="M36" s="15" t="s">
        <v>96</v>
      </c>
      <c r="P36" t="s">
        <v>229</v>
      </c>
    </row>
    <row r="37" spans="1:16" x14ac:dyDescent="0.25">
      <c r="A37" t="s">
        <v>235</v>
      </c>
      <c r="B37">
        <v>2014</v>
      </c>
      <c r="C37" t="s">
        <v>234</v>
      </c>
      <c r="E37" t="s">
        <v>233</v>
      </c>
      <c r="F37" t="s">
        <v>232</v>
      </c>
      <c r="G37">
        <v>19</v>
      </c>
      <c r="H37" t="s">
        <v>248</v>
      </c>
      <c r="I37">
        <v>70</v>
      </c>
      <c r="J37" t="s">
        <v>253</v>
      </c>
      <c r="K37">
        <v>71</v>
      </c>
      <c r="M37" s="15" t="s">
        <v>98</v>
      </c>
      <c r="P37" t="s">
        <v>229</v>
      </c>
    </row>
    <row r="38" spans="1:16" x14ac:dyDescent="0.25">
      <c r="A38" t="s">
        <v>235</v>
      </c>
      <c r="B38">
        <v>2014</v>
      </c>
      <c r="C38" t="s">
        <v>234</v>
      </c>
      <c r="E38" t="s">
        <v>233</v>
      </c>
      <c r="F38" t="s">
        <v>232</v>
      </c>
      <c r="G38">
        <v>19</v>
      </c>
      <c r="H38" t="s">
        <v>231</v>
      </c>
      <c r="I38">
        <v>40</v>
      </c>
      <c r="J38" t="s">
        <v>242</v>
      </c>
      <c r="K38">
        <v>73</v>
      </c>
      <c r="M38" s="15" t="s">
        <v>100</v>
      </c>
      <c r="P38" t="s">
        <v>229</v>
      </c>
    </row>
    <row r="39" spans="1:16" x14ac:dyDescent="0.25">
      <c r="A39" t="s">
        <v>235</v>
      </c>
      <c r="B39">
        <v>2014</v>
      </c>
      <c r="C39" t="s">
        <v>234</v>
      </c>
      <c r="E39" t="s">
        <v>233</v>
      </c>
      <c r="F39" t="s">
        <v>232</v>
      </c>
      <c r="G39">
        <v>19</v>
      </c>
      <c r="H39" t="s">
        <v>329</v>
      </c>
      <c r="I39">
        <v>50</v>
      </c>
      <c r="J39" t="s">
        <v>338</v>
      </c>
      <c r="K39">
        <v>75</v>
      </c>
      <c r="M39" s="15" t="s">
        <v>102</v>
      </c>
      <c r="P39" t="s">
        <v>229</v>
      </c>
    </row>
    <row r="40" spans="1:16" x14ac:dyDescent="0.25">
      <c r="A40" t="s">
        <v>235</v>
      </c>
      <c r="B40">
        <v>2014</v>
      </c>
      <c r="C40" t="s">
        <v>234</v>
      </c>
      <c r="E40" t="s">
        <v>233</v>
      </c>
      <c r="F40" t="s">
        <v>232</v>
      </c>
      <c r="G40">
        <v>19</v>
      </c>
      <c r="H40" t="s">
        <v>231</v>
      </c>
      <c r="I40">
        <v>40</v>
      </c>
      <c r="J40" t="s">
        <v>241</v>
      </c>
      <c r="K40">
        <v>77</v>
      </c>
      <c r="M40" s="15" t="s">
        <v>104</v>
      </c>
      <c r="P40" t="s">
        <v>229</v>
      </c>
    </row>
    <row r="41" spans="1:16" x14ac:dyDescent="0.25">
      <c r="A41" t="s">
        <v>235</v>
      </c>
      <c r="B41">
        <v>2014</v>
      </c>
      <c r="C41" t="s">
        <v>234</v>
      </c>
      <c r="E41" t="s">
        <v>233</v>
      </c>
      <c r="F41" t="s">
        <v>232</v>
      </c>
      <c r="G41">
        <v>19</v>
      </c>
      <c r="H41" t="s">
        <v>329</v>
      </c>
      <c r="I41">
        <v>50</v>
      </c>
      <c r="J41" t="s">
        <v>337</v>
      </c>
      <c r="K41">
        <v>79</v>
      </c>
      <c r="M41" s="15" t="s">
        <v>106</v>
      </c>
      <c r="P41" t="s">
        <v>229</v>
      </c>
    </row>
    <row r="42" spans="1:16" x14ac:dyDescent="0.25">
      <c r="A42" t="s">
        <v>235</v>
      </c>
      <c r="B42">
        <v>2014</v>
      </c>
      <c r="C42" t="s">
        <v>234</v>
      </c>
      <c r="E42" t="s">
        <v>233</v>
      </c>
      <c r="F42" t="s">
        <v>232</v>
      </c>
      <c r="G42">
        <v>19</v>
      </c>
      <c r="H42" t="s">
        <v>307</v>
      </c>
      <c r="I42">
        <v>20</v>
      </c>
      <c r="J42" t="s">
        <v>313</v>
      </c>
      <c r="K42">
        <v>81</v>
      </c>
      <c r="M42" s="15" t="s">
        <v>108</v>
      </c>
      <c r="P42" t="s">
        <v>229</v>
      </c>
    </row>
    <row r="43" spans="1:16" x14ac:dyDescent="0.25">
      <c r="A43" t="s">
        <v>235</v>
      </c>
      <c r="B43">
        <v>2014</v>
      </c>
      <c r="C43" t="s">
        <v>234</v>
      </c>
      <c r="E43" t="s">
        <v>233</v>
      </c>
      <c r="F43" t="s">
        <v>232</v>
      </c>
      <c r="G43">
        <v>19</v>
      </c>
      <c r="H43" t="s">
        <v>329</v>
      </c>
      <c r="I43">
        <v>50</v>
      </c>
      <c r="J43" t="s">
        <v>336</v>
      </c>
      <c r="K43">
        <v>83</v>
      </c>
      <c r="M43" s="15" t="s">
        <v>110</v>
      </c>
      <c r="P43" t="s">
        <v>229</v>
      </c>
    </row>
    <row r="44" spans="1:16" x14ac:dyDescent="0.25">
      <c r="A44" t="s">
        <v>235</v>
      </c>
      <c r="B44">
        <v>2014</v>
      </c>
      <c r="C44" t="s">
        <v>234</v>
      </c>
      <c r="E44" t="s">
        <v>233</v>
      </c>
      <c r="F44" t="s">
        <v>232</v>
      </c>
      <c r="G44">
        <v>19</v>
      </c>
      <c r="H44" t="s">
        <v>231</v>
      </c>
      <c r="I44">
        <v>40</v>
      </c>
      <c r="J44" t="s">
        <v>240</v>
      </c>
      <c r="K44">
        <v>85</v>
      </c>
      <c r="M44" s="15" t="s">
        <v>112</v>
      </c>
      <c r="P44" t="s">
        <v>229</v>
      </c>
    </row>
    <row r="45" spans="1:16" x14ac:dyDescent="0.25">
      <c r="A45" t="s">
        <v>235</v>
      </c>
      <c r="B45">
        <v>2014</v>
      </c>
      <c r="C45" t="s">
        <v>234</v>
      </c>
      <c r="E45" t="s">
        <v>233</v>
      </c>
      <c r="F45" t="s">
        <v>232</v>
      </c>
      <c r="G45">
        <v>19</v>
      </c>
      <c r="H45" t="s">
        <v>258</v>
      </c>
      <c r="I45">
        <v>90</v>
      </c>
      <c r="J45" t="s">
        <v>266</v>
      </c>
      <c r="K45">
        <v>87</v>
      </c>
      <c r="M45" s="15" t="s">
        <v>114</v>
      </c>
      <c r="P45" t="s">
        <v>229</v>
      </c>
    </row>
    <row r="46" spans="1:16" x14ac:dyDescent="0.25">
      <c r="A46" t="s">
        <v>235</v>
      </c>
      <c r="B46">
        <v>2014</v>
      </c>
      <c r="C46" t="s">
        <v>234</v>
      </c>
      <c r="E46" t="s">
        <v>233</v>
      </c>
      <c r="F46" t="s">
        <v>232</v>
      </c>
      <c r="G46">
        <v>19</v>
      </c>
      <c r="H46" t="s">
        <v>295</v>
      </c>
      <c r="I46">
        <v>30</v>
      </c>
      <c r="J46" t="s">
        <v>296</v>
      </c>
      <c r="K46">
        <v>89</v>
      </c>
      <c r="M46" s="15" t="s">
        <v>116</v>
      </c>
      <c r="P46" t="s">
        <v>229</v>
      </c>
    </row>
    <row r="47" spans="1:16" x14ac:dyDescent="0.25">
      <c r="A47" t="s">
        <v>235</v>
      </c>
      <c r="B47">
        <v>2014</v>
      </c>
      <c r="C47" t="s">
        <v>234</v>
      </c>
      <c r="E47" t="s">
        <v>233</v>
      </c>
      <c r="F47" t="s">
        <v>232</v>
      </c>
      <c r="G47">
        <v>19</v>
      </c>
      <c r="H47" t="s">
        <v>307</v>
      </c>
      <c r="I47">
        <v>20</v>
      </c>
      <c r="J47" t="s">
        <v>312</v>
      </c>
      <c r="K47">
        <v>91</v>
      </c>
      <c r="M47" s="15" t="s">
        <v>118</v>
      </c>
      <c r="P47" t="s">
        <v>229</v>
      </c>
    </row>
    <row r="48" spans="1:16" x14ac:dyDescent="0.25">
      <c r="A48" t="s">
        <v>235</v>
      </c>
      <c r="B48">
        <v>2014</v>
      </c>
      <c r="C48" t="s">
        <v>234</v>
      </c>
      <c r="E48" t="s">
        <v>233</v>
      </c>
      <c r="F48" t="s">
        <v>232</v>
      </c>
      <c r="G48">
        <v>19</v>
      </c>
      <c r="H48" t="s">
        <v>231</v>
      </c>
      <c r="I48">
        <v>40</v>
      </c>
      <c r="J48" t="s">
        <v>239</v>
      </c>
      <c r="K48">
        <v>93</v>
      </c>
      <c r="M48" s="15" t="s">
        <v>120</v>
      </c>
      <c r="P48" t="s">
        <v>229</v>
      </c>
    </row>
    <row r="49" spans="1:16" x14ac:dyDescent="0.25">
      <c r="A49" t="s">
        <v>235</v>
      </c>
      <c r="B49">
        <v>2014</v>
      </c>
      <c r="C49" t="s">
        <v>234</v>
      </c>
      <c r="E49" t="s">
        <v>233</v>
      </c>
      <c r="F49" t="s">
        <v>232</v>
      </c>
      <c r="G49">
        <v>19</v>
      </c>
      <c r="H49" t="s">
        <v>319</v>
      </c>
      <c r="I49">
        <v>60</v>
      </c>
      <c r="J49" t="s">
        <v>232</v>
      </c>
      <c r="K49">
        <v>95</v>
      </c>
      <c r="M49" s="15" t="s">
        <v>23</v>
      </c>
      <c r="P49" t="s">
        <v>229</v>
      </c>
    </row>
    <row r="50" spans="1:16" x14ac:dyDescent="0.25">
      <c r="A50" t="s">
        <v>235</v>
      </c>
      <c r="B50">
        <v>2014</v>
      </c>
      <c r="C50" t="s">
        <v>234</v>
      </c>
      <c r="E50" t="s">
        <v>233</v>
      </c>
      <c r="F50" t="s">
        <v>232</v>
      </c>
      <c r="G50">
        <v>19</v>
      </c>
      <c r="H50" t="s">
        <v>319</v>
      </c>
      <c r="I50">
        <v>60</v>
      </c>
      <c r="J50" t="s">
        <v>324</v>
      </c>
      <c r="K50">
        <v>97</v>
      </c>
      <c r="M50" s="15" t="s">
        <v>123</v>
      </c>
      <c r="P50" t="s">
        <v>229</v>
      </c>
    </row>
    <row r="51" spans="1:16" x14ac:dyDescent="0.25">
      <c r="A51" t="s">
        <v>235</v>
      </c>
      <c r="B51">
        <v>2014</v>
      </c>
      <c r="C51" t="s">
        <v>234</v>
      </c>
      <c r="E51" t="s">
        <v>233</v>
      </c>
      <c r="F51" t="s">
        <v>232</v>
      </c>
      <c r="G51">
        <v>19</v>
      </c>
      <c r="H51" t="s">
        <v>329</v>
      </c>
      <c r="I51">
        <v>50</v>
      </c>
      <c r="J51" t="s">
        <v>335</v>
      </c>
      <c r="K51">
        <v>99</v>
      </c>
      <c r="M51" s="15" t="s">
        <v>125</v>
      </c>
      <c r="P51" t="s">
        <v>229</v>
      </c>
    </row>
    <row r="52" spans="1:16" x14ac:dyDescent="0.25">
      <c r="A52" t="s">
        <v>235</v>
      </c>
      <c r="B52">
        <v>2014</v>
      </c>
      <c r="C52" t="s">
        <v>234</v>
      </c>
      <c r="E52" t="s">
        <v>233</v>
      </c>
      <c r="F52" t="s">
        <v>232</v>
      </c>
      <c r="G52">
        <v>19</v>
      </c>
      <c r="H52" t="s">
        <v>258</v>
      </c>
      <c r="I52">
        <v>90</v>
      </c>
      <c r="J52" t="s">
        <v>265</v>
      </c>
      <c r="K52">
        <v>101</v>
      </c>
      <c r="M52" s="15" t="s">
        <v>127</v>
      </c>
      <c r="P52" t="s">
        <v>229</v>
      </c>
    </row>
    <row r="53" spans="1:16" x14ac:dyDescent="0.25">
      <c r="A53" t="s">
        <v>235</v>
      </c>
      <c r="B53">
        <v>2014</v>
      </c>
      <c r="C53" t="s">
        <v>234</v>
      </c>
      <c r="E53" t="s">
        <v>233</v>
      </c>
      <c r="F53" t="s">
        <v>232</v>
      </c>
      <c r="G53">
        <v>19</v>
      </c>
      <c r="H53" t="s">
        <v>319</v>
      </c>
      <c r="I53">
        <v>60</v>
      </c>
      <c r="J53" t="s">
        <v>323</v>
      </c>
      <c r="K53">
        <v>103</v>
      </c>
      <c r="M53" s="15" t="s">
        <v>129</v>
      </c>
      <c r="P53" t="s">
        <v>229</v>
      </c>
    </row>
    <row r="54" spans="1:16" x14ac:dyDescent="0.25">
      <c r="A54" t="s">
        <v>235</v>
      </c>
      <c r="B54">
        <v>2014</v>
      </c>
      <c r="C54" t="s">
        <v>234</v>
      </c>
      <c r="E54" t="s">
        <v>233</v>
      </c>
      <c r="F54" t="s">
        <v>232</v>
      </c>
      <c r="G54">
        <v>19</v>
      </c>
      <c r="H54" t="s">
        <v>319</v>
      </c>
      <c r="I54">
        <v>60</v>
      </c>
      <c r="J54" t="s">
        <v>322</v>
      </c>
      <c r="K54">
        <v>105</v>
      </c>
      <c r="M54" s="15" t="s">
        <v>131</v>
      </c>
      <c r="P54" t="s">
        <v>229</v>
      </c>
    </row>
    <row r="55" spans="1:16" x14ac:dyDescent="0.25">
      <c r="A55" t="s">
        <v>235</v>
      </c>
      <c r="B55">
        <v>2014</v>
      </c>
      <c r="C55" t="s">
        <v>234</v>
      </c>
      <c r="E55" t="s">
        <v>233</v>
      </c>
      <c r="F55" t="s">
        <v>232</v>
      </c>
      <c r="G55">
        <v>19</v>
      </c>
      <c r="H55" t="s">
        <v>258</v>
      </c>
      <c r="I55">
        <v>90</v>
      </c>
      <c r="J55" t="s">
        <v>264</v>
      </c>
      <c r="K55">
        <v>107</v>
      </c>
      <c r="M55" s="15" t="s">
        <v>133</v>
      </c>
      <c r="P55" t="s">
        <v>229</v>
      </c>
    </row>
    <row r="56" spans="1:16" x14ac:dyDescent="0.25">
      <c r="A56" t="s">
        <v>235</v>
      </c>
      <c r="B56">
        <v>2014</v>
      </c>
      <c r="C56" t="s">
        <v>234</v>
      </c>
      <c r="E56" t="s">
        <v>233</v>
      </c>
      <c r="F56" t="s">
        <v>232</v>
      </c>
      <c r="G56">
        <v>19</v>
      </c>
      <c r="H56" t="s">
        <v>307</v>
      </c>
      <c r="I56">
        <v>20</v>
      </c>
      <c r="J56" t="s">
        <v>311</v>
      </c>
      <c r="K56">
        <v>109</v>
      </c>
      <c r="M56" s="15" t="s">
        <v>135</v>
      </c>
      <c r="P56" t="s">
        <v>229</v>
      </c>
    </row>
    <row r="57" spans="1:16" x14ac:dyDescent="0.25">
      <c r="A57" t="s">
        <v>235</v>
      </c>
      <c r="B57">
        <v>2014</v>
      </c>
      <c r="C57" t="s">
        <v>234</v>
      </c>
      <c r="E57" t="s">
        <v>233</v>
      </c>
      <c r="F57" t="s">
        <v>232</v>
      </c>
      <c r="G57">
        <v>19</v>
      </c>
      <c r="H57" t="s">
        <v>258</v>
      </c>
      <c r="I57">
        <v>90</v>
      </c>
      <c r="J57" t="s">
        <v>263</v>
      </c>
      <c r="K57">
        <v>111</v>
      </c>
      <c r="M57" s="15" t="s">
        <v>137</v>
      </c>
      <c r="P57" t="s">
        <v>229</v>
      </c>
    </row>
    <row r="58" spans="1:16" x14ac:dyDescent="0.25">
      <c r="A58" t="s">
        <v>235</v>
      </c>
      <c r="B58">
        <v>2014</v>
      </c>
      <c r="C58" t="s">
        <v>234</v>
      </c>
      <c r="E58" t="s">
        <v>233</v>
      </c>
      <c r="F58" t="s">
        <v>232</v>
      </c>
      <c r="G58">
        <v>19</v>
      </c>
      <c r="H58" t="s">
        <v>319</v>
      </c>
      <c r="I58">
        <v>60</v>
      </c>
      <c r="J58" t="s">
        <v>321</v>
      </c>
      <c r="K58">
        <v>113</v>
      </c>
      <c r="M58" s="15" t="s">
        <v>139</v>
      </c>
      <c r="P58" t="s">
        <v>229</v>
      </c>
    </row>
    <row r="59" spans="1:16" x14ac:dyDescent="0.25">
      <c r="A59" t="s">
        <v>235</v>
      </c>
      <c r="B59">
        <v>2014</v>
      </c>
      <c r="C59" t="s">
        <v>234</v>
      </c>
      <c r="E59" t="s">
        <v>233</v>
      </c>
      <c r="F59" t="s">
        <v>232</v>
      </c>
      <c r="G59">
        <v>19</v>
      </c>
      <c r="H59" t="s">
        <v>258</v>
      </c>
      <c r="I59">
        <v>90</v>
      </c>
      <c r="J59" t="s">
        <v>262</v>
      </c>
      <c r="K59">
        <v>115</v>
      </c>
      <c r="M59" s="15" t="s">
        <v>141</v>
      </c>
      <c r="P59" t="s">
        <v>229</v>
      </c>
    </row>
    <row r="60" spans="1:16" x14ac:dyDescent="0.25">
      <c r="A60" t="s">
        <v>235</v>
      </c>
      <c r="B60">
        <v>2014</v>
      </c>
      <c r="C60" t="s">
        <v>234</v>
      </c>
      <c r="E60" t="s">
        <v>233</v>
      </c>
      <c r="F60" t="s">
        <v>232</v>
      </c>
      <c r="G60">
        <v>19</v>
      </c>
      <c r="H60" t="s">
        <v>270</v>
      </c>
      <c r="I60">
        <v>80</v>
      </c>
      <c r="J60" t="s">
        <v>277</v>
      </c>
      <c r="K60">
        <v>117</v>
      </c>
      <c r="M60" s="15" t="s">
        <v>143</v>
      </c>
      <c r="P60" t="s">
        <v>229</v>
      </c>
    </row>
    <row r="61" spans="1:16" x14ac:dyDescent="0.25">
      <c r="A61" t="s">
        <v>235</v>
      </c>
      <c r="B61">
        <v>2014</v>
      </c>
      <c r="C61" t="s">
        <v>234</v>
      </c>
      <c r="E61" t="s">
        <v>233</v>
      </c>
      <c r="F61" t="s">
        <v>232</v>
      </c>
      <c r="G61">
        <v>19</v>
      </c>
      <c r="H61" t="s">
        <v>282</v>
      </c>
      <c r="I61">
        <v>10</v>
      </c>
      <c r="J61" t="s">
        <v>288</v>
      </c>
      <c r="K61">
        <v>119</v>
      </c>
      <c r="M61" s="15" t="s">
        <v>145</v>
      </c>
      <c r="P61" t="s">
        <v>229</v>
      </c>
    </row>
    <row r="62" spans="1:16" x14ac:dyDescent="0.25">
      <c r="A62" t="s">
        <v>235</v>
      </c>
      <c r="B62">
        <v>2014</v>
      </c>
      <c r="C62" t="s">
        <v>234</v>
      </c>
      <c r="E62" t="s">
        <v>233</v>
      </c>
      <c r="F62" t="s">
        <v>232</v>
      </c>
      <c r="G62">
        <v>19</v>
      </c>
      <c r="H62" t="s">
        <v>270</v>
      </c>
      <c r="I62">
        <v>80</v>
      </c>
      <c r="J62" t="s">
        <v>276</v>
      </c>
      <c r="K62">
        <v>121</v>
      </c>
      <c r="M62" s="15" t="s">
        <v>147</v>
      </c>
      <c r="P62" t="s">
        <v>229</v>
      </c>
    </row>
    <row r="63" spans="1:16" x14ac:dyDescent="0.25">
      <c r="A63" t="s">
        <v>235</v>
      </c>
      <c r="B63">
        <v>2014</v>
      </c>
      <c r="C63" t="s">
        <v>234</v>
      </c>
      <c r="E63" t="s">
        <v>233</v>
      </c>
      <c r="F63" t="s">
        <v>232</v>
      </c>
      <c r="G63">
        <v>19</v>
      </c>
      <c r="H63" t="s">
        <v>258</v>
      </c>
      <c r="I63">
        <v>90</v>
      </c>
      <c r="J63" t="s">
        <v>261</v>
      </c>
      <c r="K63">
        <v>123</v>
      </c>
      <c r="M63" s="15" t="s">
        <v>149</v>
      </c>
      <c r="P63" t="s">
        <v>229</v>
      </c>
    </row>
    <row r="64" spans="1:16" x14ac:dyDescent="0.25">
      <c r="A64" t="s">
        <v>235</v>
      </c>
      <c r="B64">
        <v>2014</v>
      </c>
      <c r="C64" t="s">
        <v>234</v>
      </c>
      <c r="E64" t="s">
        <v>233</v>
      </c>
      <c r="F64" t="s">
        <v>232</v>
      </c>
      <c r="G64">
        <v>19</v>
      </c>
      <c r="H64" t="s">
        <v>270</v>
      </c>
      <c r="I64">
        <v>80</v>
      </c>
      <c r="J64" t="s">
        <v>275</v>
      </c>
      <c r="K64">
        <v>125</v>
      </c>
      <c r="M64" s="15" t="s">
        <v>151</v>
      </c>
      <c r="P64" t="s">
        <v>229</v>
      </c>
    </row>
    <row r="65" spans="1:26" x14ac:dyDescent="0.25">
      <c r="A65" t="s">
        <v>235</v>
      </c>
      <c r="B65">
        <v>2014</v>
      </c>
      <c r="C65" t="s">
        <v>234</v>
      </c>
      <c r="E65" t="s">
        <v>233</v>
      </c>
      <c r="F65" t="s">
        <v>232</v>
      </c>
      <c r="G65">
        <v>19</v>
      </c>
      <c r="H65" t="s">
        <v>329</v>
      </c>
      <c r="I65">
        <v>50</v>
      </c>
      <c r="J65" t="s">
        <v>334</v>
      </c>
      <c r="K65">
        <v>127</v>
      </c>
      <c r="M65" s="15" t="s">
        <v>153</v>
      </c>
      <c r="P65" t="s">
        <v>229</v>
      </c>
    </row>
    <row r="66" spans="1:26" x14ac:dyDescent="0.25">
      <c r="A66" t="s">
        <v>235</v>
      </c>
      <c r="B66">
        <v>2014</v>
      </c>
      <c r="C66" t="s">
        <v>234</v>
      </c>
      <c r="E66" t="s">
        <v>233</v>
      </c>
      <c r="F66" t="s">
        <v>232</v>
      </c>
      <c r="G66">
        <v>19</v>
      </c>
      <c r="H66" t="s">
        <v>248</v>
      </c>
      <c r="I66">
        <v>70</v>
      </c>
      <c r="J66" t="s">
        <v>252</v>
      </c>
      <c r="K66">
        <v>129</v>
      </c>
      <c r="M66" s="15" t="s">
        <v>155</v>
      </c>
      <c r="P66" t="s">
        <v>229</v>
      </c>
    </row>
    <row r="67" spans="1:26" x14ac:dyDescent="0.25">
      <c r="A67" t="s">
        <v>235</v>
      </c>
      <c r="B67">
        <v>2014</v>
      </c>
      <c r="C67" t="s">
        <v>234</v>
      </c>
      <c r="E67" t="s">
        <v>233</v>
      </c>
      <c r="F67" t="s">
        <v>232</v>
      </c>
      <c r="G67">
        <v>19</v>
      </c>
      <c r="H67" t="s">
        <v>307</v>
      </c>
      <c r="I67">
        <v>20</v>
      </c>
      <c r="J67" t="s">
        <v>310</v>
      </c>
      <c r="K67">
        <v>131</v>
      </c>
      <c r="M67" s="15" t="s">
        <v>157</v>
      </c>
      <c r="P67" t="s">
        <v>229</v>
      </c>
    </row>
    <row r="68" spans="1:26" x14ac:dyDescent="0.25">
      <c r="A68" t="s">
        <v>235</v>
      </c>
      <c r="B68">
        <v>2014</v>
      </c>
      <c r="C68" t="s">
        <v>234</v>
      </c>
      <c r="E68" t="s">
        <v>233</v>
      </c>
      <c r="F68" t="s">
        <v>232</v>
      </c>
      <c r="G68">
        <v>19</v>
      </c>
      <c r="H68" t="s">
        <v>231</v>
      </c>
      <c r="I68">
        <v>40</v>
      </c>
      <c r="J68" t="s">
        <v>238</v>
      </c>
      <c r="K68">
        <v>133</v>
      </c>
      <c r="M68" s="15" t="s">
        <v>159</v>
      </c>
      <c r="P68" t="s">
        <v>229</v>
      </c>
    </row>
    <row r="69" spans="1:26" x14ac:dyDescent="0.25">
      <c r="A69" t="s">
        <v>235</v>
      </c>
      <c r="B69">
        <v>2014</v>
      </c>
      <c r="C69" t="s">
        <v>234</v>
      </c>
      <c r="E69" t="s">
        <v>233</v>
      </c>
      <c r="F69" t="s">
        <v>232</v>
      </c>
      <c r="G69">
        <v>19</v>
      </c>
      <c r="H69" t="s">
        <v>270</v>
      </c>
      <c r="I69">
        <v>80</v>
      </c>
      <c r="J69" t="s">
        <v>274</v>
      </c>
      <c r="K69">
        <v>135</v>
      </c>
      <c r="M69" s="15" t="s">
        <v>161</v>
      </c>
      <c r="P69" t="s">
        <v>229</v>
      </c>
    </row>
    <row r="70" spans="1:26" x14ac:dyDescent="0.25">
      <c r="A70" t="s">
        <v>235</v>
      </c>
      <c r="B70">
        <v>2014</v>
      </c>
      <c r="C70" t="s">
        <v>234</v>
      </c>
      <c r="E70" t="s">
        <v>233</v>
      </c>
      <c r="F70" t="s">
        <v>232</v>
      </c>
      <c r="G70">
        <v>19</v>
      </c>
      <c r="H70" t="s">
        <v>248</v>
      </c>
      <c r="I70">
        <v>70</v>
      </c>
      <c r="J70" t="s">
        <v>251</v>
      </c>
      <c r="K70">
        <v>137</v>
      </c>
      <c r="M70" s="15" t="s">
        <v>163</v>
      </c>
      <c r="P70" t="s">
        <v>229</v>
      </c>
    </row>
    <row r="71" spans="1:26" x14ac:dyDescent="0.25">
      <c r="A71" t="s">
        <v>235</v>
      </c>
      <c r="B71">
        <v>2014</v>
      </c>
      <c r="C71" t="s">
        <v>234</v>
      </c>
      <c r="E71" t="s">
        <v>233</v>
      </c>
      <c r="F71" t="s">
        <v>232</v>
      </c>
      <c r="G71">
        <v>19</v>
      </c>
      <c r="H71" t="s">
        <v>319</v>
      </c>
      <c r="I71">
        <v>60</v>
      </c>
      <c r="J71" t="s">
        <v>320</v>
      </c>
      <c r="K71">
        <v>139</v>
      </c>
      <c r="M71" s="15" t="s">
        <v>165</v>
      </c>
      <c r="P71" t="s">
        <v>229</v>
      </c>
    </row>
    <row r="72" spans="1:26" x14ac:dyDescent="0.25">
      <c r="A72" t="s">
        <v>235</v>
      </c>
      <c r="B72">
        <v>2014</v>
      </c>
      <c r="C72" t="s">
        <v>234</v>
      </c>
      <c r="E72" t="s">
        <v>233</v>
      </c>
      <c r="F72" t="s">
        <v>232</v>
      </c>
      <c r="G72">
        <v>19</v>
      </c>
      <c r="H72" t="s">
        <v>282</v>
      </c>
      <c r="I72">
        <v>10</v>
      </c>
      <c r="J72" t="s">
        <v>287</v>
      </c>
      <c r="K72">
        <v>141</v>
      </c>
      <c r="M72" s="15" t="s">
        <v>167</v>
      </c>
      <c r="P72" t="s">
        <v>229</v>
      </c>
    </row>
    <row r="73" spans="1:26" x14ac:dyDescent="0.25">
      <c r="A73" t="s">
        <v>235</v>
      </c>
      <c r="B73">
        <v>2014</v>
      </c>
      <c r="C73" t="s">
        <v>234</v>
      </c>
      <c r="E73" t="s">
        <v>233</v>
      </c>
      <c r="F73" t="s">
        <v>232</v>
      </c>
      <c r="G73">
        <v>19</v>
      </c>
      <c r="H73" t="s">
        <v>282</v>
      </c>
      <c r="I73">
        <v>10</v>
      </c>
      <c r="J73" t="s">
        <v>286</v>
      </c>
      <c r="K73">
        <v>143</v>
      </c>
      <c r="M73" s="15" t="s">
        <v>169</v>
      </c>
      <c r="P73" t="s">
        <v>229</v>
      </c>
    </row>
    <row r="74" spans="1:26" x14ac:dyDescent="0.25">
      <c r="A74" t="s">
        <v>235</v>
      </c>
      <c r="B74">
        <v>2014</v>
      </c>
      <c r="C74" t="s">
        <v>234</v>
      </c>
      <c r="E74" t="s">
        <v>233</v>
      </c>
      <c r="F74" t="s">
        <v>232</v>
      </c>
      <c r="G74">
        <v>19</v>
      </c>
      <c r="H74" t="s">
        <v>248</v>
      </c>
      <c r="I74">
        <v>70</v>
      </c>
      <c r="J74" t="s">
        <v>250</v>
      </c>
      <c r="K74">
        <v>145</v>
      </c>
      <c r="M74" s="15" t="s">
        <v>171</v>
      </c>
      <c r="P74" t="s">
        <v>229</v>
      </c>
    </row>
    <row r="75" spans="1:26" x14ac:dyDescent="0.25">
      <c r="A75" t="s">
        <v>235</v>
      </c>
      <c r="B75">
        <v>2014</v>
      </c>
      <c r="C75" t="s">
        <v>234</v>
      </c>
      <c r="E75" t="s">
        <v>233</v>
      </c>
      <c r="F75" t="s">
        <v>232</v>
      </c>
      <c r="G75">
        <v>19</v>
      </c>
      <c r="H75" t="s">
        <v>282</v>
      </c>
      <c r="I75">
        <v>10</v>
      </c>
      <c r="J75" t="s">
        <v>285</v>
      </c>
      <c r="K75">
        <v>147</v>
      </c>
      <c r="M75" s="15" t="s">
        <v>173</v>
      </c>
      <c r="P75" t="s">
        <v>229</v>
      </c>
    </row>
    <row r="76" spans="1:26" x14ac:dyDescent="0.25">
      <c r="A76" t="s">
        <v>235</v>
      </c>
      <c r="B76">
        <v>2014</v>
      </c>
      <c r="C76" t="s">
        <v>234</v>
      </c>
      <c r="E76" t="s">
        <v>233</v>
      </c>
      <c r="F76" t="s">
        <v>232</v>
      </c>
      <c r="G76">
        <v>19</v>
      </c>
      <c r="H76" t="s">
        <v>282</v>
      </c>
      <c r="I76">
        <v>10</v>
      </c>
      <c r="J76" t="s">
        <v>284</v>
      </c>
      <c r="K76">
        <v>149</v>
      </c>
      <c r="M76" s="15" t="s">
        <v>175</v>
      </c>
      <c r="P76" t="s">
        <v>229</v>
      </c>
    </row>
    <row r="77" spans="1:26" x14ac:dyDescent="0.25">
      <c r="A77" t="s">
        <v>235</v>
      </c>
      <c r="B77">
        <v>2014</v>
      </c>
      <c r="C77" t="s">
        <v>234</v>
      </c>
      <c r="E77" t="s">
        <v>233</v>
      </c>
      <c r="F77" t="s">
        <v>232</v>
      </c>
      <c r="G77">
        <v>19</v>
      </c>
      <c r="H77" t="s">
        <v>282</v>
      </c>
      <c r="I77">
        <v>10</v>
      </c>
      <c r="J77" t="s">
        <v>283</v>
      </c>
      <c r="K77">
        <v>151</v>
      </c>
      <c r="M77" s="15" t="s">
        <v>177</v>
      </c>
      <c r="P77" t="s">
        <v>229</v>
      </c>
    </row>
    <row r="78" spans="1:26" x14ac:dyDescent="0.25">
      <c r="A78" t="s">
        <v>235</v>
      </c>
      <c r="B78">
        <v>2014</v>
      </c>
      <c r="C78" t="s">
        <v>234</v>
      </c>
      <c r="E78" t="s">
        <v>233</v>
      </c>
      <c r="F78" t="s">
        <v>232</v>
      </c>
      <c r="G78">
        <v>19</v>
      </c>
      <c r="H78" t="s">
        <v>329</v>
      </c>
      <c r="I78">
        <v>50</v>
      </c>
      <c r="J78" t="s">
        <v>333</v>
      </c>
      <c r="K78">
        <v>153</v>
      </c>
      <c r="M78" s="15" t="s">
        <v>179</v>
      </c>
      <c r="P78" t="s">
        <v>229</v>
      </c>
    </row>
    <row r="79" spans="1:26" x14ac:dyDescent="0.25">
      <c r="A79" t="s">
        <v>235</v>
      </c>
      <c r="B79">
        <v>2014</v>
      </c>
      <c r="C79" t="s">
        <v>234</v>
      </c>
      <c r="E79" t="s">
        <v>233</v>
      </c>
      <c r="F79" t="s">
        <v>232</v>
      </c>
      <c r="G79">
        <v>19</v>
      </c>
      <c r="H79" t="s">
        <v>248</v>
      </c>
      <c r="I79">
        <v>70</v>
      </c>
      <c r="J79" t="s">
        <v>249</v>
      </c>
      <c r="K79">
        <v>155</v>
      </c>
      <c r="M79" s="15" t="s">
        <v>181</v>
      </c>
      <c r="P79" t="s">
        <v>229</v>
      </c>
    </row>
    <row r="80" spans="1:26" s="22" customFormat="1" x14ac:dyDescent="0.25">
      <c r="A80" s="22" t="s">
        <v>235</v>
      </c>
      <c r="B80" s="22">
        <v>2014</v>
      </c>
      <c r="C80" s="22" t="s">
        <v>234</v>
      </c>
      <c r="E80" s="22" t="s">
        <v>233</v>
      </c>
      <c r="F80" s="22" t="s">
        <v>232</v>
      </c>
      <c r="G80" s="22">
        <v>19</v>
      </c>
      <c r="H80" s="22" t="s">
        <v>248</v>
      </c>
      <c r="I80" s="22">
        <v>70</v>
      </c>
      <c r="J80" s="22" t="s">
        <v>249</v>
      </c>
      <c r="K80" s="22">
        <v>155</v>
      </c>
      <c r="M80" s="15" t="s">
        <v>183</v>
      </c>
      <c r="P80" s="22" t="s">
        <v>229</v>
      </c>
      <c r="T80"/>
      <c r="U80"/>
      <c r="X80"/>
      <c r="Z80"/>
    </row>
    <row r="81" spans="1:16" x14ac:dyDescent="0.25">
      <c r="A81" t="s">
        <v>235</v>
      </c>
      <c r="B81">
        <v>2014</v>
      </c>
      <c r="C81" t="s">
        <v>234</v>
      </c>
      <c r="E81" t="s">
        <v>233</v>
      </c>
      <c r="F81" t="s">
        <v>232</v>
      </c>
      <c r="G81">
        <v>19</v>
      </c>
      <c r="H81" t="s">
        <v>329</v>
      </c>
      <c r="I81">
        <v>50</v>
      </c>
      <c r="J81" t="s">
        <v>332</v>
      </c>
      <c r="K81">
        <v>157</v>
      </c>
      <c r="M81" s="15" t="s">
        <v>185</v>
      </c>
      <c r="P81" t="s">
        <v>229</v>
      </c>
    </row>
    <row r="82" spans="1:16" x14ac:dyDescent="0.25">
      <c r="A82" t="s">
        <v>235</v>
      </c>
      <c r="B82">
        <v>2014</v>
      </c>
      <c r="C82" t="s">
        <v>234</v>
      </c>
      <c r="E82" t="s">
        <v>233</v>
      </c>
      <c r="F82" t="s">
        <v>232</v>
      </c>
      <c r="G82">
        <v>19</v>
      </c>
      <c r="H82" t="s">
        <v>270</v>
      </c>
      <c r="I82">
        <v>80</v>
      </c>
      <c r="J82" t="s">
        <v>273</v>
      </c>
      <c r="K82">
        <v>159</v>
      </c>
      <c r="M82" s="15" t="s">
        <v>187</v>
      </c>
      <c r="P82" t="s">
        <v>229</v>
      </c>
    </row>
    <row r="83" spans="1:16" x14ac:dyDescent="0.25">
      <c r="A83" t="s">
        <v>235</v>
      </c>
      <c r="B83">
        <v>2014</v>
      </c>
      <c r="C83" t="s">
        <v>234</v>
      </c>
      <c r="E83" t="s">
        <v>233</v>
      </c>
      <c r="F83" t="s">
        <v>232</v>
      </c>
      <c r="G83">
        <v>19</v>
      </c>
      <c r="H83" t="s">
        <v>231</v>
      </c>
      <c r="I83">
        <v>40</v>
      </c>
      <c r="J83" t="s">
        <v>237</v>
      </c>
      <c r="K83">
        <v>161</v>
      </c>
      <c r="M83" s="15" t="s">
        <v>189</v>
      </c>
      <c r="P83" t="s">
        <v>229</v>
      </c>
    </row>
    <row r="84" spans="1:16" x14ac:dyDescent="0.25">
      <c r="A84" t="s">
        <v>235</v>
      </c>
      <c r="B84">
        <v>2014</v>
      </c>
      <c r="C84" t="s">
        <v>234</v>
      </c>
      <c r="E84" t="s">
        <v>233</v>
      </c>
      <c r="F84" t="s">
        <v>232</v>
      </c>
      <c r="G84">
        <v>19</v>
      </c>
      <c r="H84" t="s">
        <v>319</v>
      </c>
      <c r="I84">
        <v>60</v>
      </c>
      <c r="J84" t="s">
        <v>318</v>
      </c>
      <c r="K84">
        <v>163</v>
      </c>
      <c r="M84" s="15" t="s">
        <v>191</v>
      </c>
      <c r="P84" t="s">
        <v>229</v>
      </c>
    </row>
    <row r="85" spans="1:16" x14ac:dyDescent="0.25">
      <c r="A85" t="s">
        <v>235</v>
      </c>
      <c r="B85">
        <v>2014</v>
      </c>
      <c r="C85" t="s">
        <v>234</v>
      </c>
      <c r="E85" t="s">
        <v>233</v>
      </c>
      <c r="F85" t="s">
        <v>232</v>
      </c>
      <c r="G85">
        <v>19</v>
      </c>
      <c r="H85" t="s">
        <v>231</v>
      </c>
      <c r="I85">
        <v>40</v>
      </c>
      <c r="J85" t="s">
        <v>236</v>
      </c>
      <c r="K85">
        <v>165</v>
      </c>
      <c r="M85" s="15" t="s">
        <v>193</v>
      </c>
      <c r="P85" t="s">
        <v>229</v>
      </c>
    </row>
    <row r="86" spans="1:16" x14ac:dyDescent="0.25">
      <c r="A86" t="s">
        <v>235</v>
      </c>
      <c r="B86">
        <v>2014</v>
      </c>
      <c r="C86" t="s">
        <v>234</v>
      </c>
      <c r="E86" t="s">
        <v>233</v>
      </c>
      <c r="F86" t="s">
        <v>232</v>
      </c>
      <c r="G86">
        <v>19</v>
      </c>
      <c r="H86" t="s">
        <v>282</v>
      </c>
      <c r="I86">
        <v>10</v>
      </c>
      <c r="J86" t="s">
        <v>281</v>
      </c>
      <c r="K86">
        <v>167</v>
      </c>
      <c r="M86" s="15" t="s">
        <v>195</v>
      </c>
      <c r="P86" t="s">
        <v>229</v>
      </c>
    </row>
    <row r="87" spans="1:16" x14ac:dyDescent="0.25">
      <c r="A87" t="s">
        <v>235</v>
      </c>
      <c r="B87">
        <v>2014</v>
      </c>
      <c r="C87" t="s">
        <v>234</v>
      </c>
      <c r="E87" t="s">
        <v>233</v>
      </c>
      <c r="F87" t="s">
        <v>232</v>
      </c>
      <c r="G87">
        <v>19</v>
      </c>
      <c r="H87" t="s">
        <v>329</v>
      </c>
      <c r="I87">
        <v>50</v>
      </c>
      <c r="J87" t="s">
        <v>331</v>
      </c>
      <c r="K87">
        <v>169</v>
      </c>
      <c r="M87" s="15" t="s">
        <v>197</v>
      </c>
      <c r="P87" t="s">
        <v>229</v>
      </c>
    </row>
    <row r="88" spans="1:16" x14ac:dyDescent="0.25">
      <c r="A88" t="s">
        <v>235</v>
      </c>
      <c r="B88">
        <v>2014</v>
      </c>
      <c r="C88" t="s">
        <v>234</v>
      </c>
      <c r="E88" t="s">
        <v>233</v>
      </c>
      <c r="F88" t="s">
        <v>232</v>
      </c>
      <c r="G88">
        <v>19</v>
      </c>
      <c r="H88" t="s">
        <v>329</v>
      </c>
      <c r="I88">
        <v>50</v>
      </c>
      <c r="J88" t="s">
        <v>330</v>
      </c>
      <c r="K88">
        <v>171</v>
      </c>
      <c r="M88" s="15" t="s">
        <v>199</v>
      </c>
      <c r="P88" t="s">
        <v>229</v>
      </c>
    </row>
    <row r="89" spans="1:16" x14ac:dyDescent="0.25">
      <c r="A89" t="s">
        <v>235</v>
      </c>
      <c r="B89">
        <v>2014</v>
      </c>
      <c r="C89" t="s">
        <v>234</v>
      </c>
      <c r="E89" t="s">
        <v>233</v>
      </c>
      <c r="F89" t="s">
        <v>232</v>
      </c>
      <c r="G89">
        <v>19</v>
      </c>
      <c r="H89" t="s">
        <v>248</v>
      </c>
      <c r="I89">
        <v>70</v>
      </c>
      <c r="J89" t="s">
        <v>247</v>
      </c>
      <c r="K89">
        <v>173</v>
      </c>
      <c r="M89" s="15" t="s">
        <v>201</v>
      </c>
      <c r="P89" t="s">
        <v>229</v>
      </c>
    </row>
    <row r="90" spans="1:16" x14ac:dyDescent="0.25">
      <c r="A90" t="s">
        <v>235</v>
      </c>
      <c r="B90">
        <v>2014</v>
      </c>
      <c r="C90" t="s">
        <v>234</v>
      </c>
      <c r="E90" t="s">
        <v>233</v>
      </c>
      <c r="F90" t="s">
        <v>232</v>
      </c>
      <c r="G90">
        <v>19</v>
      </c>
      <c r="H90" t="s">
        <v>270</v>
      </c>
      <c r="I90">
        <v>80</v>
      </c>
      <c r="J90" t="s">
        <v>272</v>
      </c>
      <c r="K90">
        <v>175</v>
      </c>
      <c r="M90" s="15" t="s">
        <v>203</v>
      </c>
      <c r="P90" t="s">
        <v>229</v>
      </c>
    </row>
    <row r="91" spans="1:16" x14ac:dyDescent="0.25">
      <c r="A91" t="s">
        <v>235</v>
      </c>
      <c r="B91">
        <v>2014</v>
      </c>
      <c r="C91" t="s">
        <v>234</v>
      </c>
      <c r="E91" t="s">
        <v>233</v>
      </c>
      <c r="F91" t="s">
        <v>232</v>
      </c>
      <c r="G91">
        <v>19</v>
      </c>
      <c r="H91" t="s">
        <v>258</v>
      </c>
      <c r="I91">
        <v>90</v>
      </c>
      <c r="J91" t="s">
        <v>260</v>
      </c>
      <c r="K91">
        <v>177</v>
      </c>
      <c r="M91" s="15" t="s">
        <v>205</v>
      </c>
      <c r="P91" t="s">
        <v>229</v>
      </c>
    </row>
    <row r="92" spans="1:16" x14ac:dyDescent="0.25">
      <c r="A92" t="s">
        <v>235</v>
      </c>
      <c r="B92">
        <v>2014</v>
      </c>
      <c r="C92" t="s">
        <v>234</v>
      </c>
      <c r="E92" t="s">
        <v>233</v>
      </c>
      <c r="F92" t="s">
        <v>232</v>
      </c>
      <c r="G92">
        <v>19</v>
      </c>
      <c r="H92" t="s">
        <v>258</v>
      </c>
      <c r="I92">
        <v>90</v>
      </c>
      <c r="J92" t="s">
        <v>259</v>
      </c>
      <c r="K92">
        <v>179</v>
      </c>
      <c r="M92" s="15" t="s">
        <v>207</v>
      </c>
      <c r="P92" t="s">
        <v>229</v>
      </c>
    </row>
    <row r="93" spans="1:16" x14ac:dyDescent="0.25">
      <c r="A93" t="s">
        <v>235</v>
      </c>
      <c r="B93">
        <v>2014</v>
      </c>
      <c r="C93" t="s">
        <v>234</v>
      </c>
      <c r="E93" t="s">
        <v>233</v>
      </c>
      <c r="F93" t="s">
        <v>232</v>
      </c>
      <c r="G93">
        <v>19</v>
      </c>
      <c r="H93" t="s">
        <v>270</v>
      </c>
      <c r="I93">
        <v>80</v>
      </c>
      <c r="J93" t="s">
        <v>271</v>
      </c>
      <c r="K93">
        <v>181</v>
      </c>
      <c r="M93" s="15" t="s">
        <v>209</v>
      </c>
      <c r="P93" t="s">
        <v>229</v>
      </c>
    </row>
    <row r="94" spans="1:16" x14ac:dyDescent="0.25">
      <c r="A94" t="s">
        <v>235</v>
      </c>
      <c r="B94">
        <v>2014</v>
      </c>
      <c r="C94" t="s">
        <v>234</v>
      </c>
      <c r="E94" t="s">
        <v>233</v>
      </c>
      <c r="F94" t="s">
        <v>232</v>
      </c>
      <c r="G94">
        <v>19</v>
      </c>
      <c r="H94" t="s">
        <v>258</v>
      </c>
      <c r="I94">
        <v>90</v>
      </c>
      <c r="J94" t="s">
        <v>257</v>
      </c>
      <c r="K94">
        <v>183</v>
      </c>
      <c r="M94" s="15" t="s">
        <v>211</v>
      </c>
      <c r="P94" t="s">
        <v>229</v>
      </c>
    </row>
    <row r="95" spans="1:16" x14ac:dyDescent="0.25">
      <c r="A95" t="s">
        <v>235</v>
      </c>
      <c r="B95">
        <v>2014</v>
      </c>
      <c r="C95" t="s">
        <v>234</v>
      </c>
      <c r="E95" t="s">
        <v>233</v>
      </c>
      <c r="F95" t="s">
        <v>232</v>
      </c>
      <c r="G95">
        <v>19</v>
      </c>
      <c r="H95" t="s">
        <v>270</v>
      </c>
      <c r="I95">
        <v>80</v>
      </c>
      <c r="J95" t="s">
        <v>269</v>
      </c>
      <c r="K95">
        <v>185</v>
      </c>
      <c r="M95" s="15" t="s">
        <v>213</v>
      </c>
      <c r="P95" t="s">
        <v>229</v>
      </c>
    </row>
    <row r="96" spans="1:16" x14ac:dyDescent="0.25">
      <c r="A96" t="s">
        <v>235</v>
      </c>
      <c r="B96">
        <v>2014</v>
      </c>
      <c r="C96" t="s">
        <v>234</v>
      </c>
      <c r="E96" t="s">
        <v>233</v>
      </c>
      <c r="F96" t="s">
        <v>232</v>
      </c>
      <c r="G96">
        <v>19</v>
      </c>
      <c r="H96" t="s">
        <v>329</v>
      </c>
      <c r="I96">
        <v>50</v>
      </c>
      <c r="J96" t="s">
        <v>328</v>
      </c>
      <c r="K96">
        <v>187</v>
      </c>
      <c r="M96" s="15" t="s">
        <v>215</v>
      </c>
      <c r="P96" t="s">
        <v>229</v>
      </c>
    </row>
    <row r="97" spans="1:27" x14ac:dyDescent="0.25">
      <c r="A97" t="s">
        <v>235</v>
      </c>
      <c r="B97">
        <v>2014</v>
      </c>
      <c r="C97" t="s">
        <v>234</v>
      </c>
      <c r="E97" t="s">
        <v>233</v>
      </c>
      <c r="F97" t="s">
        <v>232</v>
      </c>
      <c r="G97">
        <v>19</v>
      </c>
      <c r="H97" t="s">
        <v>307</v>
      </c>
      <c r="I97">
        <v>20</v>
      </c>
      <c r="J97" t="s">
        <v>309</v>
      </c>
      <c r="K97">
        <v>189</v>
      </c>
      <c r="M97" s="15" t="s">
        <v>217</v>
      </c>
      <c r="P97" t="s">
        <v>229</v>
      </c>
    </row>
    <row r="98" spans="1:27" x14ac:dyDescent="0.25">
      <c r="A98" t="s">
        <v>235</v>
      </c>
      <c r="B98">
        <v>2014</v>
      </c>
      <c r="C98" t="s">
        <v>234</v>
      </c>
      <c r="E98" t="s">
        <v>233</v>
      </c>
      <c r="F98" t="s">
        <v>232</v>
      </c>
      <c r="G98">
        <v>19</v>
      </c>
      <c r="H98" t="s">
        <v>295</v>
      </c>
      <c r="I98">
        <v>30</v>
      </c>
      <c r="J98" t="s">
        <v>294</v>
      </c>
      <c r="K98">
        <v>191</v>
      </c>
      <c r="M98" s="15" t="s">
        <v>219</v>
      </c>
      <c r="P98" t="s">
        <v>229</v>
      </c>
    </row>
    <row r="99" spans="1:27" x14ac:dyDescent="0.25">
      <c r="A99" t="s">
        <v>235</v>
      </c>
      <c r="B99">
        <v>2014</v>
      </c>
      <c r="C99" t="s">
        <v>234</v>
      </c>
      <c r="E99" t="s">
        <v>233</v>
      </c>
      <c r="F99" t="s">
        <v>232</v>
      </c>
      <c r="G99">
        <v>19</v>
      </c>
      <c r="H99" t="s">
        <v>231</v>
      </c>
      <c r="I99">
        <v>40</v>
      </c>
      <c r="J99" t="s">
        <v>230</v>
      </c>
      <c r="K99">
        <v>193</v>
      </c>
      <c r="M99" s="15" t="s">
        <v>221</v>
      </c>
      <c r="P99" t="s">
        <v>229</v>
      </c>
    </row>
    <row r="100" spans="1:27" x14ac:dyDescent="0.25">
      <c r="A100" t="s">
        <v>235</v>
      </c>
      <c r="B100">
        <v>2014</v>
      </c>
      <c r="C100" t="s">
        <v>234</v>
      </c>
      <c r="E100" t="s">
        <v>233</v>
      </c>
      <c r="F100" t="s">
        <v>232</v>
      </c>
      <c r="G100">
        <v>19</v>
      </c>
      <c r="H100" t="s">
        <v>307</v>
      </c>
      <c r="I100">
        <v>20</v>
      </c>
      <c r="J100" t="s">
        <v>308</v>
      </c>
      <c r="K100">
        <v>195</v>
      </c>
      <c r="M100" s="15" t="s">
        <v>223</v>
      </c>
      <c r="P100" t="s">
        <v>229</v>
      </c>
    </row>
    <row r="101" spans="1:27" x14ac:dyDescent="0.25">
      <c r="A101" t="s">
        <v>235</v>
      </c>
      <c r="B101">
        <v>2014</v>
      </c>
      <c r="C101" t="s">
        <v>234</v>
      </c>
      <c r="E101" t="s">
        <v>233</v>
      </c>
      <c r="F101" t="s">
        <v>232</v>
      </c>
      <c r="G101">
        <v>19</v>
      </c>
      <c r="H101" t="s">
        <v>307</v>
      </c>
      <c r="I101">
        <v>20</v>
      </c>
      <c r="J101" t="s">
        <v>306</v>
      </c>
      <c r="K101">
        <v>197</v>
      </c>
      <c r="M101" s="15" t="s">
        <v>225</v>
      </c>
      <c r="P101" t="s">
        <v>229</v>
      </c>
      <c r="S101" s="199"/>
      <c r="T101" s="199" t="s">
        <v>441</v>
      </c>
      <c r="U101" s="199" t="s">
        <v>442</v>
      </c>
    </row>
    <row r="102" spans="1:27" x14ac:dyDescent="0.25">
      <c r="S102" s="200" t="s">
        <v>443</v>
      </c>
      <c r="T102" s="199">
        <v>192</v>
      </c>
      <c r="U102" s="199">
        <v>56.5</v>
      </c>
    </row>
    <row r="103" spans="1:27" x14ac:dyDescent="0.25">
      <c r="S103" s="200" t="s">
        <v>444</v>
      </c>
      <c r="T103" s="199">
        <v>203</v>
      </c>
      <c r="U103" s="199">
        <v>60.5</v>
      </c>
    </row>
    <row r="104" spans="1:27" x14ac:dyDescent="0.25">
      <c r="S104" s="200" t="s">
        <v>445</v>
      </c>
      <c r="T104" s="199">
        <f>+T103/T102</f>
        <v>1.0572916666666667</v>
      </c>
      <c r="U104" s="199">
        <f>+U103/U102</f>
        <v>1.0707964601769913</v>
      </c>
    </row>
    <row r="105" spans="1:27" ht="15.75" thickBot="1" x14ac:dyDescent="0.3"/>
    <row r="106" spans="1:27" ht="39" x14ac:dyDescent="0.25">
      <c r="N106" s="176" t="s">
        <v>453</v>
      </c>
      <c r="R106" s="176" t="s">
        <v>429</v>
      </c>
    </row>
    <row r="107" spans="1:27" x14ac:dyDescent="0.25">
      <c r="B107" t="s">
        <v>368</v>
      </c>
      <c r="C107" t="s">
        <v>369</v>
      </c>
      <c r="M107" t="s">
        <v>430</v>
      </c>
      <c r="N107" s="133">
        <v>43321</v>
      </c>
      <c r="P107" s="133" t="s">
        <v>391</v>
      </c>
      <c r="Q107" s="133"/>
      <c r="R107" s="133">
        <v>42789</v>
      </c>
      <c r="S107" s="133">
        <v>42765</v>
      </c>
      <c r="T107" s="133">
        <v>42576</v>
      </c>
      <c r="U107" s="133">
        <v>42440</v>
      </c>
      <c r="V107" s="133">
        <v>43014</v>
      </c>
    </row>
    <row r="108" spans="1:27" x14ac:dyDescent="0.25">
      <c r="B108" t="s">
        <v>370</v>
      </c>
      <c r="C108">
        <v>2005</v>
      </c>
      <c r="D108">
        <v>2006</v>
      </c>
      <c r="E108">
        <v>2007</v>
      </c>
      <c r="F108">
        <v>2008</v>
      </c>
      <c r="G108">
        <v>2009</v>
      </c>
      <c r="H108">
        <v>2010</v>
      </c>
      <c r="M108" t="s">
        <v>6</v>
      </c>
      <c r="N108">
        <v>2016</v>
      </c>
      <c r="O108" s="33" t="s">
        <v>397</v>
      </c>
      <c r="P108" s="34"/>
      <c r="Q108" s="34"/>
      <c r="R108">
        <v>2016</v>
      </c>
      <c r="S108">
        <v>2016</v>
      </c>
      <c r="T108">
        <v>2016</v>
      </c>
      <c r="U108">
        <v>2016</v>
      </c>
      <c r="V108">
        <v>2016</v>
      </c>
      <c r="W108" s="198" t="s">
        <v>440</v>
      </c>
      <c r="AA108" s="227">
        <v>190</v>
      </c>
    </row>
    <row r="109" spans="1:27" x14ac:dyDescent="0.25">
      <c r="B109" t="s">
        <v>256</v>
      </c>
      <c r="C109">
        <v>155.32110091743118</v>
      </c>
      <c r="D109">
        <v>163.79807692307693</v>
      </c>
      <c r="E109">
        <v>158.78111587982832</v>
      </c>
      <c r="F109">
        <v>165.38461538461539</v>
      </c>
      <c r="G109">
        <v>176.89867841409691</v>
      </c>
      <c r="H109">
        <v>137.81990521327015</v>
      </c>
      <c r="M109" s="15" t="s">
        <v>24</v>
      </c>
      <c r="N109">
        <v>190</v>
      </c>
      <c r="O109" s="137" t="str">
        <f>+IF(N109-cornT!H4&gt;0,"","!!")</f>
        <v/>
      </c>
      <c r="P109" s="203">
        <f t="shared" ref="P109:P110" si="0">+N109-V109</f>
        <v>0</v>
      </c>
      <c r="R109" s="196">
        <v>190</v>
      </c>
      <c r="S109">
        <v>186.08333333333334</v>
      </c>
      <c r="T109">
        <v>150</v>
      </c>
      <c r="U109">
        <v>150</v>
      </c>
      <c r="V109">
        <v>190</v>
      </c>
      <c r="W109" s="196">
        <v>176</v>
      </c>
      <c r="X109" s="196">
        <v>55</v>
      </c>
      <c r="AA109" s="227">
        <v>187</v>
      </c>
    </row>
    <row r="110" spans="1:27" x14ac:dyDescent="0.25">
      <c r="B110" t="s">
        <v>255</v>
      </c>
      <c r="C110">
        <v>153.4848484848485</v>
      </c>
      <c r="D110">
        <v>141.63358778625954</v>
      </c>
      <c r="E110">
        <v>149.52112676056339</v>
      </c>
      <c r="F110">
        <v>152.67175572519085</v>
      </c>
      <c r="G110">
        <v>166.19444444444446</v>
      </c>
      <c r="H110">
        <v>135.35211267605635</v>
      </c>
      <c r="M110" s="15" t="s">
        <v>30</v>
      </c>
      <c r="N110">
        <v>187</v>
      </c>
      <c r="O110" s="137" t="str">
        <f>+IF(N110-cornT!H5&gt;0,"","!!")</f>
        <v/>
      </c>
      <c r="P110" s="203">
        <f t="shared" si="0"/>
        <v>0</v>
      </c>
      <c r="R110" s="196">
        <v>187</v>
      </c>
      <c r="S110">
        <v>179.73958333333334</v>
      </c>
      <c r="T110">
        <v>155</v>
      </c>
      <c r="U110">
        <v>154</v>
      </c>
      <c r="V110">
        <v>187</v>
      </c>
      <c r="W110" s="196">
        <v>170</v>
      </c>
      <c r="X110" s="196">
        <v>50</v>
      </c>
      <c r="AA110" s="227">
        <v>197</v>
      </c>
    </row>
    <row r="111" spans="1:27" x14ac:dyDescent="0.25">
      <c r="B111" t="s">
        <v>305</v>
      </c>
      <c r="C111">
        <v>160.13888888888889</v>
      </c>
      <c r="D111">
        <v>149.55072463768116</v>
      </c>
      <c r="E111">
        <v>152.57692307692307</v>
      </c>
      <c r="F111">
        <v>149.35064935064935</v>
      </c>
      <c r="G111">
        <v>159.03614457831324</v>
      </c>
      <c r="H111">
        <v>162.55813953488371</v>
      </c>
      <c r="M111" s="15" t="s">
        <v>32</v>
      </c>
      <c r="N111" s="198">
        <v>197</v>
      </c>
      <c r="O111" s="137" t="str">
        <f>+IF(N111-cornT!H6&gt;0,"","!!")</f>
        <v/>
      </c>
      <c r="P111" s="203">
        <f>+N111-V111</f>
        <v>0</v>
      </c>
      <c r="R111" s="196">
        <v>205</v>
      </c>
      <c r="S111">
        <v>183.96875</v>
      </c>
      <c r="T111">
        <v>175</v>
      </c>
      <c r="U111">
        <v>180</v>
      </c>
      <c r="V111" s="198">
        <v>197</v>
      </c>
      <c r="W111" s="196">
        <v>174</v>
      </c>
      <c r="X111" s="196">
        <v>54</v>
      </c>
      <c r="AA111" s="227">
        <v>186</v>
      </c>
    </row>
    <row r="112" spans="1:27" x14ac:dyDescent="0.25">
      <c r="B112" t="s">
        <v>280</v>
      </c>
      <c r="C112">
        <v>145.16129032258064</v>
      </c>
      <c r="D112">
        <v>154.18518518518519</v>
      </c>
      <c r="E112">
        <v>146.74666666666667</v>
      </c>
      <c r="F112">
        <v>113.72549019607843</v>
      </c>
      <c r="G112">
        <v>149.01449275362319</v>
      </c>
      <c r="H112">
        <v>71.818181818181813</v>
      </c>
      <c r="M112" s="15" t="s">
        <v>34</v>
      </c>
      <c r="N112">
        <v>186</v>
      </c>
      <c r="O112" s="137" t="str">
        <f>+IF(N112-cornT!H7&gt;0,"","!!")</f>
        <v/>
      </c>
      <c r="P112" s="203">
        <f t="shared" ref="P112:P175" si="1">+N112-V112</f>
        <v>0</v>
      </c>
      <c r="R112" s="196">
        <v>186</v>
      </c>
      <c r="S112">
        <v>159.65104166666669</v>
      </c>
      <c r="T112">
        <v>114</v>
      </c>
      <c r="U112">
        <v>113</v>
      </c>
      <c r="V112">
        <v>186</v>
      </c>
      <c r="W112" s="196">
        <v>151</v>
      </c>
      <c r="X112" s="196">
        <v>48</v>
      </c>
      <c r="AA112" s="227">
        <v>206</v>
      </c>
    </row>
    <row r="113" spans="2:27" x14ac:dyDescent="0.25">
      <c r="B113" t="s">
        <v>246</v>
      </c>
      <c r="C113">
        <v>170.55555555555554</v>
      </c>
      <c r="D113">
        <v>172.75925925925927</v>
      </c>
      <c r="E113">
        <v>159.09012875536482</v>
      </c>
      <c r="F113">
        <v>175.89285714285714</v>
      </c>
      <c r="G113">
        <v>186.20087336244541</v>
      </c>
      <c r="H113">
        <v>158.13333333333333</v>
      </c>
      <c r="M113" s="15" t="s">
        <v>36</v>
      </c>
      <c r="N113">
        <v>206</v>
      </c>
      <c r="O113" s="137" t="str">
        <f>+IF(N113-cornT!H8&gt;0,"","!!")</f>
        <v/>
      </c>
      <c r="P113" s="203">
        <f t="shared" si="1"/>
        <v>0</v>
      </c>
      <c r="R113" s="196">
        <v>206</v>
      </c>
      <c r="S113">
        <v>200.88541666666669</v>
      </c>
      <c r="T113">
        <v>170</v>
      </c>
      <c r="U113">
        <v>172</v>
      </c>
      <c r="V113">
        <v>206</v>
      </c>
      <c r="W113" s="196">
        <v>190</v>
      </c>
      <c r="X113" s="196">
        <v>58</v>
      </c>
      <c r="AA113" s="227">
        <v>200</v>
      </c>
    </row>
    <row r="114" spans="2:27" x14ac:dyDescent="0.25">
      <c r="B114" t="s">
        <v>327</v>
      </c>
      <c r="C114">
        <v>165.86486486486487</v>
      </c>
      <c r="D114">
        <v>168.49726775956285</v>
      </c>
      <c r="E114">
        <v>176.54854368932038</v>
      </c>
      <c r="F114">
        <v>171.86700767263426</v>
      </c>
      <c r="G114">
        <v>180.06582278481014</v>
      </c>
      <c r="H114">
        <v>175.34177215189874</v>
      </c>
      <c r="M114" s="15" t="s">
        <v>38</v>
      </c>
      <c r="N114">
        <v>200</v>
      </c>
      <c r="O114" s="137" t="str">
        <f>+IF(N114-cornT!H9&gt;0,"","!!")</f>
        <v/>
      </c>
      <c r="P114" s="203">
        <f t="shared" si="1"/>
        <v>0</v>
      </c>
      <c r="R114" s="196">
        <v>200</v>
      </c>
      <c r="S114">
        <v>197.71354166666669</v>
      </c>
      <c r="T114">
        <v>171</v>
      </c>
      <c r="U114">
        <v>171</v>
      </c>
      <c r="V114">
        <v>200</v>
      </c>
      <c r="W114" s="196">
        <v>187</v>
      </c>
      <c r="X114" s="196">
        <v>56</v>
      </c>
      <c r="AA114" s="227">
        <v>206</v>
      </c>
    </row>
    <row r="115" spans="2:27" x14ac:dyDescent="0.25">
      <c r="B115" t="s">
        <v>304</v>
      </c>
      <c r="C115">
        <v>178.21917808219177</v>
      </c>
      <c r="D115">
        <v>184.09252669039145</v>
      </c>
      <c r="E115">
        <v>175.02500000000001</v>
      </c>
      <c r="F115">
        <v>160.2787456445993</v>
      </c>
      <c r="G115">
        <v>169.76237623762376</v>
      </c>
      <c r="H115">
        <v>166.9387755102041</v>
      </c>
      <c r="M115" s="15" t="s">
        <v>40</v>
      </c>
      <c r="N115">
        <v>206</v>
      </c>
      <c r="O115" s="137" t="str">
        <f>+IF(N115-cornT!H10&gt;0,"","!!")</f>
        <v/>
      </c>
      <c r="P115" s="203">
        <f t="shared" si="1"/>
        <v>0</v>
      </c>
      <c r="R115" s="196">
        <v>206</v>
      </c>
      <c r="S115">
        <v>204.05729166666669</v>
      </c>
      <c r="T115">
        <v>172</v>
      </c>
      <c r="U115">
        <v>173</v>
      </c>
      <c r="V115">
        <v>206</v>
      </c>
      <c r="W115" s="196">
        <v>193</v>
      </c>
      <c r="X115" s="196">
        <v>56</v>
      </c>
      <c r="AA115" s="227">
        <v>208</v>
      </c>
    </row>
    <row r="116" spans="2:27" x14ac:dyDescent="0.25">
      <c r="B116" t="s">
        <v>340</v>
      </c>
      <c r="C116">
        <v>191.10344827586206</v>
      </c>
      <c r="D116">
        <v>172.36</v>
      </c>
      <c r="E116">
        <v>181.01190476190476</v>
      </c>
      <c r="F116">
        <v>160.85626911314984</v>
      </c>
      <c r="G116">
        <v>182.88753799392097</v>
      </c>
      <c r="H116">
        <v>161.49700598802394</v>
      </c>
      <c r="M116" s="15" t="s">
        <v>42</v>
      </c>
      <c r="N116">
        <v>208</v>
      </c>
      <c r="O116" s="137" t="str">
        <f>+IF(N116-cornT!H11&gt;0,"","!!")</f>
        <v/>
      </c>
      <c r="P116" s="203">
        <f t="shared" si="1"/>
        <v>0</v>
      </c>
      <c r="R116" s="196">
        <v>208</v>
      </c>
      <c r="S116">
        <v>203</v>
      </c>
      <c r="T116">
        <v>174</v>
      </c>
      <c r="U116">
        <v>180</v>
      </c>
      <c r="V116">
        <v>208</v>
      </c>
      <c r="W116" s="196">
        <v>192</v>
      </c>
      <c r="X116" s="196">
        <v>54</v>
      </c>
      <c r="AA116" s="227">
        <v>210</v>
      </c>
    </row>
    <row r="117" spans="2:27" x14ac:dyDescent="0.25">
      <c r="B117" t="s">
        <v>303</v>
      </c>
      <c r="C117">
        <v>188.15126050420167</v>
      </c>
      <c r="D117">
        <v>179.85470085470087</v>
      </c>
      <c r="E117">
        <v>178.05904059040591</v>
      </c>
      <c r="F117">
        <v>154.5816733067729</v>
      </c>
      <c r="G117">
        <v>183.47540983606558</v>
      </c>
      <c r="H117">
        <v>169.71887550200802</v>
      </c>
      <c r="M117" s="15" t="s">
        <v>44</v>
      </c>
      <c r="N117" s="198">
        <v>210</v>
      </c>
      <c r="O117" s="137" t="str">
        <f>+IF(N117-cornT!H12&gt;0,"","!!")</f>
        <v/>
      </c>
      <c r="P117" s="203">
        <f t="shared" si="1"/>
        <v>0</v>
      </c>
      <c r="R117" s="196">
        <v>211</v>
      </c>
      <c r="S117">
        <v>214.63020833333334</v>
      </c>
      <c r="T117">
        <v>176</v>
      </c>
      <c r="U117">
        <v>180</v>
      </c>
      <c r="V117" s="198">
        <v>210</v>
      </c>
      <c r="W117" s="196">
        <v>203</v>
      </c>
      <c r="X117" s="196">
        <v>59</v>
      </c>
      <c r="AA117" s="227">
        <v>205</v>
      </c>
    </row>
    <row r="118" spans="2:27" x14ac:dyDescent="0.25">
      <c r="B118" t="s">
        <v>302</v>
      </c>
      <c r="C118">
        <v>174.56140350877192</v>
      </c>
      <c r="D118">
        <v>178.91071428571428</v>
      </c>
      <c r="E118">
        <v>171.62531645569621</v>
      </c>
      <c r="F118">
        <v>159.88857938718664</v>
      </c>
      <c r="G118">
        <v>166.40641711229947</v>
      </c>
      <c r="H118">
        <v>164.88188976377953</v>
      </c>
      <c r="M118" s="15" t="s">
        <v>46</v>
      </c>
      <c r="N118" s="198">
        <v>205</v>
      </c>
      <c r="O118" s="137" t="str">
        <f>+IF(N118-cornT!H13&gt;0,"","!!")</f>
        <v/>
      </c>
      <c r="P118" s="203">
        <f t="shared" si="1"/>
        <v>0</v>
      </c>
      <c r="R118" s="196">
        <v>206</v>
      </c>
      <c r="S118">
        <v>201.94270833333334</v>
      </c>
      <c r="T118">
        <v>175</v>
      </c>
      <c r="U118">
        <v>177</v>
      </c>
      <c r="V118" s="198">
        <v>205</v>
      </c>
      <c r="W118" s="196">
        <v>191</v>
      </c>
      <c r="X118" s="196">
        <v>57</v>
      </c>
      <c r="AA118" s="227">
        <v>201</v>
      </c>
    </row>
    <row r="119" spans="2:27" x14ac:dyDescent="0.25">
      <c r="B119" t="s">
        <v>293</v>
      </c>
      <c r="C119">
        <v>182.12643678160919</v>
      </c>
      <c r="D119">
        <v>141.23976608187135</v>
      </c>
      <c r="E119">
        <v>160.8279569892473</v>
      </c>
      <c r="F119">
        <v>174.55621301775147</v>
      </c>
      <c r="G119">
        <v>189.01734104046244</v>
      </c>
      <c r="H119">
        <v>176.72727272727272</v>
      </c>
      <c r="M119" s="15" t="s">
        <v>48</v>
      </c>
      <c r="N119">
        <v>201</v>
      </c>
      <c r="O119" s="137" t="str">
        <f>+IF(N119-cornT!H14&gt;0,"","!!")</f>
        <v/>
      </c>
      <c r="P119" s="203">
        <f t="shared" si="1"/>
        <v>0</v>
      </c>
      <c r="R119" s="196">
        <v>201</v>
      </c>
      <c r="S119">
        <v>214.63020833333334</v>
      </c>
      <c r="T119">
        <v>174</v>
      </c>
      <c r="U119">
        <v>182</v>
      </c>
      <c r="V119">
        <v>201</v>
      </c>
      <c r="W119" s="196">
        <v>203</v>
      </c>
      <c r="X119" s="196">
        <v>59</v>
      </c>
      <c r="AA119" s="227">
        <v>207</v>
      </c>
    </row>
    <row r="120" spans="2:27" x14ac:dyDescent="0.25">
      <c r="B120" t="s">
        <v>317</v>
      </c>
      <c r="C120">
        <v>183.27672955974842</v>
      </c>
      <c r="D120">
        <v>174.57692307692307</v>
      </c>
      <c r="E120">
        <v>174.33333333333334</v>
      </c>
      <c r="F120">
        <v>167.45562130177515</v>
      </c>
      <c r="G120">
        <v>180.77714285714285</v>
      </c>
      <c r="H120">
        <v>178.35777126099705</v>
      </c>
      <c r="M120" s="15" t="s">
        <v>50</v>
      </c>
      <c r="N120">
        <v>207</v>
      </c>
      <c r="O120" s="137" t="str">
        <f>+IF(N120-cornT!H15&gt;0,"","!!")</f>
        <v/>
      </c>
      <c r="P120" s="203">
        <f t="shared" si="1"/>
        <v>0</v>
      </c>
      <c r="R120" s="196">
        <v>207</v>
      </c>
      <c r="S120">
        <v>204.05729166666669</v>
      </c>
      <c r="T120">
        <v>178</v>
      </c>
      <c r="U120">
        <v>178</v>
      </c>
      <c r="V120">
        <v>207</v>
      </c>
      <c r="W120" s="196">
        <v>193</v>
      </c>
      <c r="X120" s="196">
        <v>57</v>
      </c>
      <c r="AA120" s="227">
        <v>207</v>
      </c>
    </row>
    <row r="121" spans="2:27" x14ac:dyDescent="0.25">
      <c r="B121" t="s">
        <v>245</v>
      </c>
      <c r="C121">
        <v>180.82822085889572</v>
      </c>
      <c r="D121">
        <v>162.540059347181</v>
      </c>
      <c r="E121">
        <v>178.67024128686327</v>
      </c>
      <c r="F121">
        <v>173.19034852546918</v>
      </c>
      <c r="G121">
        <v>166.88888888888889</v>
      </c>
      <c r="H121">
        <v>172.36263736263737</v>
      </c>
      <c r="M121" s="15" t="s">
        <v>52</v>
      </c>
      <c r="N121">
        <v>207</v>
      </c>
      <c r="O121" s="137" t="str">
        <f>+IF(N121-cornT!H16&gt;0,"","!!")</f>
        <v/>
      </c>
      <c r="P121" s="203">
        <f t="shared" si="1"/>
        <v>0</v>
      </c>
      <c r="R121" s="196">
        <v>207</v>
      </c>
      <c r="S121">
        <v>206.17187500000003</v>
      </c>
      <c r="T121">
        <v>170</v>
      </c>
      <c r="U121">
        <v>170</v>
      </c>
      <c r="V121">
        <v>207</v>
      </c>
      <c r="W121" s="196">
        <v>195</v>
      </c>
      <c r="X121" s="196">
        <v>55</v>
      </c>
      <c r="AA121" s="227">
        <v>202</v>
      </c>
    </row>
    <row r="122" spans="2:27" x14ac:dyDescent="0.25">
      <c r="B122" t="s">
        <v>244</v>
      </c>
      <c r="C122">
        <v>172.26190476190476</v>
      </c>
      <c r="D122">
        <v>158.9878787878788</v>
      </c>
      <c r="E122">
        <v>165.29842931937173</v>
      </c>
      <c r="F122">
        <v>172.8</v>
      </c>
      <c r="G122">
        <v>197.38709677419354</v>
      </c>
      <c r="H122">
        <v>180.53475935828877</v>
      </c>
      <c r="M122" s="15" t="s">
        <v>54</v>
      </c>
      <c r="N122" s="198">
        <v>202</v>
      </c>
      <c r="O122" s="137" t="str">
        <f>+IF(N122-cornT!H17&gt;0,"","!!")</f>
        <v/>
      </c>
      <c r="P122" s="203">
        <f t="shared" si="1"/>
        <v>0</v>
      </c>
      <c r="R122" s="196">
        <v>203</v>
      </c>
      <c r="S122">
        <v>206.17187500000003</v>
      </c>
      <c r="T122">
        <v>166</v>
      </c>
      <c r="U122">
        <v>168</v>
      </c>
      <c r="V122" s="198">
        <v>202</v>
      </c>
      <c r="W122" s="196">
        <v>195</v>
      </c>
      <c r="X122" s="196">
        <v>58</v>
      </c>
      <c r="AA122" s="227">
        <v>196</v>
      </c>
    </row>
    <row r="123" spans="2:27" x14ac:dyDescent="0.25">
      <c r="B123" t="s">
        <v>254</v>
      </c>
      <c r="C123">
        <v>164.88188976377953</v>
      </c>
      <c r="D123">
        <v>169.99215686274511</v>
      </c>
      <c r="E123">
        <v>155.75280898876406</v>
      </c>
      <c r="F123">
        <v>170.99236641221373</v>
      </c>
      <c r="G123">
        <v>181.10791366906474</v>
      </c>
      <c r="H123">
        <v>152.29090909090908</v>
      </c>
      <c r="M123" s="15" t="s">
        <v>56</v>
      </c>
      <c r="N123">
        <v>196</v>
      </c>
      <c r="O123" s="137" t="str">
        <f>+IF(N123-cornT!H18&gt;0,"","!!")</f>
        <v/>
      </c>
      <c r="P123" s="203">
        <f t="shared" si="1"/>
        <v>0</v>
      </c>
      <c r="R123" s="196">
        <v>196</v>
      </c>
      <c r="S123">
        <v>204.05729166666669</v>
      </c>
      <c r="T123">
        <v>167</v>
      </c>
      <c r="U123">
        <v>170</v>
      </c>
      <c r="V123">
        <v>196</v>
      </c>
      <c r="W123" s="196">
        <v>193</v>
      </c>
      <c r="X123" s="196">
        <v>57</v>
      </c>
      <c r="AA123" s="227">
        <v>215</v>
      </c>
    </row>
    <row r="124" spans="2:27" x14ac:dyDescent="0.25">
      <c r="B124" t="s">
        <v>326</v>
      </c>
      <c r="C124">
        <v>141.56862745098039</v>
      </c>
      <c r="D124">
        <v>180.50859106529211</v>
      </c>
      <c r="E124">
        <v>182.50142450142451</v>
      </c>
      <c r="F124">
        <v>175.30864197530863</v>
      </c>
      <c r="G124">
        <v>190.35076923076923</v>
      </c>
      <c r="H124">
        <v>172.77777777777777</v>
      </c>
      <c r="M124" s="15" t="s">
        <v>58</v>
      </c>
      <c r="N124">
        <v>215</v>
      </c>
      <c r="O124" s="137" t="str">
        <f>+IF(N124-cornT!H19&gt;0,"","!!")</f>
        <v/>
      </c>
      <c r="P124" s="203">
        <f t="shared" si="1"/>
        <v>0</v>
      </c>
      <c r="R124" s="196">
        <v>215</v>
      </c>
      <c r="S124">
        <v>199.828125</v>
      </c>
      <c r="T124">
        <v>183</v>
      </c>
      <c r="U124">
        <v>185</v>
      </c>
      <c r="V124">
        <v>215</v>
      </c>
      <c r="W124" s="196">
        <v>189</v>
      </c>
      <c r="X124" s="196">
        <v>57</v>
      </c>
      <c r="AA124" s="227">
        <v>194</v>
      </c>
    </row>
    <row r="125" spans="2:27" x14ac:dyDescent="0.25">
      <c r="B125" t="s">
        <v>316</v>
      </c>
      <c r="C125">
        <v>181.89714285714285</v>
      </c>
      <c r="D125">
        <v>167.5084745762712</v>
      </c>
      <c r="E125">
        <v>171.05882352941177</v>
      </c>
      <c r="F125">
        <v>158.93333333333334</v>
      </c>
      <c r="G125">
        <v>169.31843575418995</v>
      </c>
      <c r="H125">
        <v>168.17679558011051</v>
      </c>
      <c r="M125" s="15" t="s">
        <v>60</v>
      </c>
      <c r="N125">
        <v>194</v>
      </c>
      <c r="O125" s="137" t="str">
        <f>+IF(N125-cornT!H20&gt;0,"","!!")</f>
        <v/>
      </c>
      <c r="P125" s="203">
        <f t="shared" si="1"/>
        <v>0</v>
      </c>
      <c r="R125" s="196">
        <v>194</v>
      </c>
      <c r="S125">
        <v>208.28645833333334</v>
      </c>
      <c r="T125">
        <v>169</v>
      </c>
      <c r="U125">
        <v>168</v>
      </c>
      <c r="V125">
        <v>194</v>
      </c>
      <c r="W125" s="196">
        <v>197</v>
      </c>
      <c r="X125" s="196">
        <v>59</v>
      </c>
      <c r="AA125" s="227">
        <v>220</v>
      </c>
    </row>
    <row r="126" spans="2:27" x14ac:dyDescent="0.25">
      <c r="B126" t="s">
        <v>292</v>
      </c>
      <c r="C126">
        <v>177.97297297297297</v>
      </c>
      <c r="D126">
        <v>140.61433447098977</v>
      </c>
      <c r="E126">
        <v>160.53721682847896</v>
      </c>
      <c r="F126">
        <v>186.34812286689419</v>
      </c>
      <c r="G126">
        <v>195.93464052287581</v>
      </c>
      <c r="H126">
        <v>183.18936877076413</v>
      </c>
      <c r="M126" s="15" t="s">
        <v>62</v>
      </c>
      <c r="N126">
        <v>220</v>
      </c>
      <c r="O126" s="137" t="str">
        <f>+IF(N126-cornT!H21&gt;0,"","!!")</f>
        <v/>
      </c>
      <c r="P126" s="203">
        <f t="shared" si="1"/>
        <v>0</v>
      </c>
      <c r="R126" s="196">
        <v>220</v>
      </c>
      <c r="S126">
        <v>220.97395833333334</v>
      </c>
      <c r="T126">
        <v>185</v>
      </c>
      <c r="U126">
        <v>194</v>
      </c>
      <c r="V126">
        <v>220</v>
      </c>
      <c r="W126" s="196">
        <v>209</v>
      </c>
      <c r="X126" s="196">
        <v>62</v>
      </c>
      <c r="AA126" s="227">
        <v>206</v>
      </c>
    </row>
    <row r="127" spans="2:27" x14ac:dyDescent="0.25">
      <c r="B127" t="s">
        <v>301</v>
      </c>
      <c r="C127">
        <v>180.15151515151516</v>
      </c>
      <c r="D127">
        <v>169.69581749049431</v>
      </c>
      <c r="E127">
        <v>163.28289473684211</v>
      </c>
      <c r="F127">
        <v>152.11267605633802</v>
      </c>
      <c r="G127">
        <v>158.78350515463919</v>
      </c>
      <c r="H127">
        <v>175.78231292517006</v>
      </c>
      <c r="M127" s="15" t="s">
        <v>64</v>
      </c>
      <c r="N127" s="198">
        <v>206</v>
      </c>
      <c r="O127" s="137" t="str">
        <f>+IF(N127-cornT!H22&gt;0,"","!!")</f>
        <v/>
      </c>
      <c r="P127" s="203">
        <f t="shared" si="1"/>
        <v>0</v>
      </c>
      <c r="R127" s="196">
        <v>207</v>
      </c>
      <c r="S127">
        <v>214.63020833333334</v>
      </c>
      <c r="T127">
        <v>174</v>
      </c>
      <c r="U127">
        <v>177</v>
      </c>
      <c r="V127" s="198">
        <v>206</v>
      </c>
      <c r="W127" s="196">
        <v>203</v>
      </c>
      <c r="X127" s="196">
        <v>55</v>
      </c>
      <c r="AA127" s="227">
        <v>164</v>
      </c>
    </row>
    <row r="128" spans="2:27" x14ac:dyDescent="0.25">
      <c r="B128" t="s">
        <v>279</v>
      </c>
      <c r="C128">
        <v>137.64705882352942</v>
      </c>
      <c r="D128">
        <v>139.52238805970148</v>
      </c>
      <c r="E128">
        <v>146.09756097560975</v>
      </c>
      <c r="F128">
        <v>104.4776119402985</v>
      </c>
      <c r="G128">
        <v>128.98630136986301</v>
      </c>
      <c r="H128">
        <v>79.718309859154928</v>
      </c>
      <c r="M128" s="15" t="s">
        <v>66</v>
      </c>
      <c r="N128">
        <v>164</v>
      </c>
      <c r="O128" s="137" t="str">
        <f>+IF(N128-cornT!H23&gt;0,"","!!")</f>
        <v/>
      </c>
      <c r="P128" s="203">
        <f t="shared" si="1"/>
        <v>0</v>
      </c>
      <c r="R128" s="196">
        <v>164</v>
      </c>
      <c r="S128">
        <v>160.70833333333334</v>
      </c>
      <c r="T128">
        <v>123</v>
      </c>
      <c r="U128">
        <v>120</v>
      </c>
      <c r="V128">
        <v>164</v>
      </c>
      <c r="W128" s="196">
        <v>152</v>
      </c>
      <c r="X128" s="196">
        <v>41</v>
      </c>
      <c r="AA128" s="227">
        <v>202</v>
      </c>
    </row>
    <row r="129" spans="2:27" x14ac:dyDescent="0.25">
      <c r="B129" t="s">
        <v>291</v>
      </c>
      <c r="C129">
        <v>178.47133757961782</v>
      </c>
      <c r="D129">
        <v>155.71974522292993</v>
      </c>
      <c r="E129">
        <v>159.20118343195267</v>
      </c>
      <c r="F129">
        <v>170.41800643086816</v>
      </c>
      <c r="G129">
        <v>183.09316770186336</v>
      </c>
      <c r="H129">
        <v>174.27672955974842</v>
      </c>
      <c r="M129" s="15" t="s">
        <v>68</v>
      </c>
      <c r="N129">
        <v>202</v>
      </c>
      <c r="O129" s="137" t="str">
        <f>+IF(N129-cornT!H24&gt;0,"","!!")</f>
        <v/>
      </c>
      <c r="P129" s="203">
        <f t="shared" si="1"/>
        <v>0</v>
      </c>
      <c r="R129" s="196">
        <v>202</v>
      </c>
      <c r="S129">
        <v>214.63020833333334</v>
      </c>
      <c r="T129">
        <v>180</v>
      </c>
      <c r="U129">
        <v>181</v>
      </c>
      <c r="V129">
        <v>202</v>
      </c>
      <c r="W129" s="196">
        <v>203</v>
      </c>
      <c r="X129" s="196">
        <v>60</v>
      </c>
      <c r="AA129" s="227">
        <v>209</v>
      </c>
    </row>
    <row r="130" spans="2:27" x14ac:dyDescent="0.25">
      <c r="B130" t="s">
        <v>300</v>
      </c>
      <c r="C130">
        <v>170.36496350364965</v>
      </c>
      <c r="D130">
        <v>161.40458015267177</v>
      </c>
      <c r="E130">
        <v>162.59405940594058</v>
      </c>
      <c r="F130">
        <v>154.00696864111498</v>
      </c>
      <c r="G130">
        <v>160.72607260726073</v>
      </c>
      <c r="H130">
        <v>170.58823529411765</v>
      </c>
      <c r="M130" s="15" t="s">
        <v>70</v>
      </c>
      <c r="N130" s="198">
        <v>209</v>
      </c>
      <c r="O130" s="137" t="str">
        <f>+IF(N130-cornT!H25&gt;0,"","!!")</f>
        <v/>
      </c>
      <c r="P130" s="203">
        <f t="shared" si="1"/>
        <v>0</v>
      </c>
      <c r="R130" s="196">
        <v>210</v>
      </c>
      <c r="S130">
        <v>204.05729166666669</v>
      </c>
      <c r="T130">
        <v>184</v>
      </c>
      <c r="U130">
        <v>187</v>
      </c>
      <c r="V130" s="198">
        <v>209</v>
      </c>
      <c r="W130" s="196">
        <v>193</v>
      </c>
      <c r="X130" s="196">
        <v>57</v>
      </c>
      <c r="AA130" s="227">
        <v>214</v>
      </c>
    </row>
    <row r="131" spans="2:27" x14ac:dyDescent="0.25">
      <c r="B131" t="s">
        <v>325</v>
      </c>
      <c r="C131">
        <v>113.39473684210526</v>
      </c>
      <c r="D131">
        <v>166.86760563380281</v>
      </c>
      <c r="E131">
        <v>177.76359338061465</v>
      </c>
      <c r="F131">
        <v>175.19788918205805</v>
      </c>
      <c r="G131">
        <v>187.49230769230769</v>
      </c>
      <c r="H131">
        <v>167.76649746192894</v>
      </c>
      <c r="M131" s="15" t="s">
        <v>72</v>
      </c>
      <c r="N131">
        <v>214</v>
      </c>
      <c r="O131" s="137" t="str">
        <f>+IF(N131-cornT!H26&gt;0,"","!!")</f>
        <v/>
      </c>
      <c r="P131" s="203">
        <f t="shared" si="1"/>
        <v>0</v>
      </c>
      <c r="R131" s="196">
        <v>214</v>
      </c>
      <c r="S131">
        <v>197.71354166666669</v>
      </c>
      <c r="T131">
        <v>184</v>
      </c>
      <c r="U131">
        <v>186</v>
      </c>
      <c r="V131">
        <v>214</v>
      </c>
      <c r="W131" s="196">
        <v>187</v>
      </c>
      <c r="X131" s="196">
        <v>59</v>
      </c>
      <c r="AA131" s="227">
        <v>213</v>
      </c>
    </row>
    <row r="132" spans="2:27" x14ac:dyDescent="0.25">
      <c r="B132" t="s">
        <v>243</v>
      </c>
      <c r="C132">
        <v>176.34920634920636</v>
      </c>
      <c r="D132">
        <v>136.45092838196285</v>
      </c>
      <c r="E132">
        <v>163.08920187793427</v>
      </c>
      <c r="F132">
        <v>186.69950738916256</v>
      </c>
      <c r="G132">
        <v>198.19323671497585</v>
      </c>
      <c r="H132">
        <v>178.91358024691357</v>
      </c>
      <c r="M132" s="15" t="s">
        <v>74</v>
      </c>
      <c r="N132" s="198">
        <v>213</v>
      </c>
      <c r="O132" s="137" t="str">
        <f>+IF(N132-cornT!H27&gt;0,"","!!")</f>
        <v/>
      </c>
      <c r="P132" s="203">
        <f t="shared" si="1"/>
        <v>0</v>
      </c>
      <c r="R132" s="196">
        <v>214</v>
      </c>
      <c r="S132">
        <v>210.40104166666669</v>
      </c>
      <c r="T132">
        <v>177</v>
      </c>
      <c r="U132">
        <v>184</v>
      </c>
      <c r="V132" s="198">
        <v>213</v>
      </c>
      <c r="W132" s="196">
        <v>199</v>
      </c>
      <c r="X132" s="196">
        <v>58</v>
      </c>
      <c r="AA132" s="227">
        <v>204</v>
      </c>
    </row>
    <row r="133" spans="2:27" x14ac:dyDescent="0.25">
      <c r="B133" t="s">
        <v>339</v>
      </c>
      <c r="C133">
        <v>180.30075187969925</v>
      </c>
      <c r="D133">
        <v>163.015625</v>
      </c>
      <c r="E133">
        <v>165.72222222222223</v>
      </c>
      <c r="F133">
        <v>165.92592592592592</v>
      </c>
      <c r="G133">
        <v>182.99270072992701</v>
      </c>
      <c r="H133">
        <v>140.8664259927798</v>
      </c>
      <c r="M133" s="15" t="s">
        <v>76</v>
      </c>
      <c r="N133">
        <v>204</v>
      </c>
      <c r="O133" s="137" t="str">
        <f>+IF(N133-cornT!H28&gt;0,"","!!")</f>
        <v/>
      </c>
      <c r="P133" s="203">
        <f t="shared" si="1"/>
        <v>0</v>
      </c>
      <c r="R133" s="196">
        <v>204</v>
      </c>
      <c r="S133">
        <v>192.42708333333334</v>
      </c>
      <c r="T133">
        <v>165</v>
      </c>
      <c r="U133">
        <v>172</v>
      </c>
      <c r="V133">
        <v>204</v>
      </c>
      <c r="W133" s="196">
        <v>182</v>
      </c>
      <c r="X133" s="196">
        <v>55</v>
      </c>
      <c r="AA133" s="227">
        <v>189</v>
      </c>
    </row>
    <row r="134" spans="2:27" x14ac:dyDescent="0.25">
      <c r="B134" t="s">
        <v>268</v>
      </c>
      <c r="C134">
        <v>110.7</v>
      </c>
      <c r="D134">
        <v>155.75342465753425</v>
      </c>
      <c r="E134">
        <v>153.45454545454547</v>
      </c>
      <c r="F134">
        <v>136</v>
      </c>
      <c r="G134">
        <v>135.37777777777777</v>
      </c>
      <c r="H134">
        <v>77.272727272727266</v>
      </c>
      <c r="M134" s="15" t="s">
        <v>78</v>
      </c>
      <c r="N134">
        <v>189</v>
      </c>
      <c r="O134" s="137" t="str">
        <f>+IF(N134-cornT!H29&gt;0,"","!!")</f>
        <v/>
      </c>
      <c r="P134" s="203">
        <f t="shared" si="1"/>
        <v>0</v>
      </c>
      <c r="R134" s="196">
        <v>189</v>
      </c>
      <c r="S134">
        <v>148.02083333333334</v>
      </c>
      <c r="T134">
        <v>124</v>
      </c>
      <c r="U134">
        <v>120</v>
      </c>
      <c r="V134">
        <v>189</v>
      </c>
      <c r="W134" s="196">
        <v>140</v>
      </c>
      <c r="X134" s="196">
        <v>49</v>
      </c>
      <c r="AA134" s="227">
        <v>181</v>
      </c>
    </row>
    <row r="135" spans="2:27" x14ac:dyDescent="0.25">
      <c r="B135" t="s">
        <v>278</v>
      </c>
      <c r="C135">
        <v>154.51428571428571</v>
      </c>
      <c r="D135">
        <v>156.37931034482759</v>
      </c>
      <c r="E135">
        <v>153.39726027397259</v>
      </c>
      <c r="F135">
        <v>106.66666666666667</v>
      </c>
      <c r="G135">
        <v>139.85714285714286</v>
      </c>
      <c r="H135">
        <v>88</v>
      </c>
      <c r="M135" s="15" t="s">
        <v>80</v>
      </c>
      <c r="N135">
        <v>181</v>
      </c>
      <c r="O135" s="137" t="str">
        <f>+IF(N135-cornT!H30&gt;0,"","!!")</f>
        <v/>
      </c>
      <c r="P135" s="203">
        <f t="shared" si="1"/>
        <v>0</v>
      </c>
      <c r="R135" s="196">
        <v>181</v>
      </c>
      <c r="S135">
        <v>171.28125</v>
      </c>
      <c r="T135">
        <v>127</v>
      </c>
      <c r="U135">
        <v>124</v>
      </c>
      <c r="V135">
        <v>181</v>
      </c>
      <c r="W135" s="196">
        <v>162</v>
      </c>
      <c r="X135" s="196">
        <v>46</v>
      </c>
      <c r="AA135" s="227">
        <v>202</v>
      </c>
    </row>
    <row r="136" spans="2:27" x14ac:dyDescent="0.25">
      <c r="B136" t="s">
        <v>299</v>
      </c>
      <c r="C136">
        <v>168.44021739130434</v>
      </c>
      <c r="D136">
        <v>171.29775280898878</v>
      </c>
      <c r="E136">
        <v>170.30198019801981</v>
      </c>
      <c r="F136">
        <v>143.22916666666666</v>
      </c>
      <c r="G136">
        <v>163.16710875331566</v>
      </c>
      <c r="H136">
        <v>164.77386934673368</v>
      </c>
      <c r="M136" s="15" t="s">
        <v>82</v>
      </c>
      <c r="N136">
        <v>202</v>
      </c>
      <c r="O136" s="137" t="str">
        <f>+IF(N136-cornT!H31&gt;0,"","!!")</f>
        <v/>
      </c>
      <c r="P136" s="203">
        <f t="shared" si="1"/>
        <v>0</v>
      </c>
      <c r="R136" s="196">
        <v>202</v>
      </c>
      <c r="S136">
        <v>206.17187500000003</v>
      </c>
      <c r="T136">
        <v>180</v>
      </c>
      <c r="U136">
        <v>182</v>
      </c>
      <c r="V136">
        <v>202</v>
      </c>
      <c r="W136" s="196">
        <v>195</v>
      </c>
      <c r="X136" s="196">
        <v>57</v>
      </c>
      <c r="AA136" s="227">
        <v>210</v>
      </c>
    </row>
    <row r="137" spans="2:27" x14ac:dyDescent="0.25">
      <c r="B137" t="s">
        <v>267</v>
      </c>
      <c r="C137">
        <v>152.43243243243242</v>
      </c>
      <c r="D137">
        <v>157.62758620689655</v>
      </c>
      <c r="E137">
        <v>196.08641975308643</v>
      </c>
      <c r="F137">
        <v>173.33333333333334</v>
      </c>
      <c r="G137">
        <v>164.93506493506493</v>
      </c>
      <c r="H137">
        <v>108.34437086092716</v>
      </c>
      <c r="M137" s="15" t="s">
        <v>84</v>
      </c>
      <c r="N137">
        <v>210</v>
      </c>
      <c r="O137" s="137" t="str">
        <f>+IF(N137-cornT!H32&gt;0,"","!!")</f>
        <v/>
      </c>
      <c r="P137" s="203">
        <f t="shared" si="1"/>
        <v>0</v>
      </c>
      <c r="R137" s="196">
        <v>210</v>
      </c>
      <c r="S137">
        <v>186.08333333333334</v>
      </c>
      <c r="T137">
        <v>162</v>
      </c>
      <c r="U137">
        <v>162</v>
      </c>
      <c r="V137">
        <v>210</v>
      </c>
      <c r="W137" s="196">
        <v>176</v>
      </c>
      <c r="X137" s="196">
        <v>54</v>
      </c>
      <c r="AA137" s="227">
        <v>187</v>
      </c>
    </row>
    <row r="138" spans="2:27" x14ac:dyDescent="0.25">
      <c r="B138" t="s">
        <v>290</v>
      </c>
      <c r="C138">
        <v>164.94623655913978</v>
      </c>
      <c r="D138">
        <v>156.37362637362637</v>
      </c>
      <c r="E138">
        <v>162.74871794871794</v>
      </c>
      <c r="F138">
        <v>165.16853932584269</v>
      </c>
      <c r="G138">
        <v>183.31914893617022</v>
      </c>
      <c r="H138">
        <v>178.05405405405406</v>
      </c>
      <c r="M138" s="15" t="s">
        <v>86</v>
      </c>
      <c r="N138" s="198">
        <v>187</v>
      </c>
      <c r="O138" s="137" t="str">
        <f>+IF(N138-cornT!H33&gt;0,"","!!")</f>
        <v/>
      </c>
      <c r="P138" s="203">
        <f t="shared" si="1"/>
        <v>0</v>
      </c>
      <c r="R138" s="196">
        <v>188</v>
      </c>
      <c r="S138">
        <v>205.11458333333334</v>
      </c>
      <c r="T138">
        <v>173</v>
      </c>
      <c r="U138">
        <v>176</v>
      </c>
      <c r="V138" s="198">
        <v>187</v>
      </c>
      <c r="W138" s="196">
        <v>194</v>
      </c>
      <c r="X138" s="196">
        <v>56</v>
      </c>
      <c r="AA138" s="227">
        <v>210</v>
      </c>
    </row>
    <row r="139" spans="2:27" x14ac:dyDescent="0.25">
      <c r="B139" t="s">
        <v>298</v>
      </c>
      <c r="C139">
        <v>170.42748091603053</v>
      </c>
      <c r="D139">
        <v>168.6171875</v>
      </c>
      <c r="E139">
        <v>166.92418772563178</v>
      </c>
      <c r="F139">
        <v>140.22140221402213</v>
      </c>
      <c r="G139">
        <v>166.40727272727273</v>
      </c>
      <c r="H139">
        <v>158.29787234042553</v>
      </c>
      <c r="M139" s="15" t="s">
        <v>88</v>
      </c>
      <c r="N139" s="198">
        <v>210</v>
      </c>
      <c r="O139" s="137" t="str">
        <f>+IF(N139-cornT!H34&gt;0,"","!!")</f>
        <v/>
      </c>
      <c r="P139" s="203">
        <f t="shared" si="1"/>
        <v>0</v>
      </c>
      <c r="R139" s="196">
        <v>212</v>
      </c>
      <c r="S139">
        <v>205.11458333333334</v>
      </c>
      <c r="T139">
        <v>186</v>
      </c>
      <c r="U139">
        <v>191</v>
      </c>
      <c r="V139" s="198">
        <v>210</v>
      </c>
      <c r="W139" s="196">
        <v>194</v>
      </c>
      <c r="X139" s="196">
        <v>59</v>
      </c>
      <c r="AA139" s="227">
        <v>199</v>
      </c>
    </row>
    <row r="140" spans="2:27" x14ac:dyDescent="0.25">
      <c r="B140" t="s">
        <v>289</v>
      </c>
      <c r="C140">
        <v>179.57627118644066</v>
      </c>
      <c r="D140">
        <v>164.39024390243901</v>
      </c>
      <c r="E140">
        <v>173.87265917602997</v>
      </c>
      <c r="F140">
        <v>164.75409836065575</v>
      </c>
      <c r="G140">
        <v>188.43478260869566</v>
      </c>
      <c r="H140">
        <v>180.77586206896552</v>
      </c>
      <c r="M140" s="20" t="s">
        <v>90</v>
      </c>
      <c r="N140">
        <v>199</v>
      </c>
      <c r="O140" s="137" t="str">
        <f>+IF(N140-cornT!H35&gt;0,"","!!")</f>
        <v/>
      </c>
      <c r="P140" s="203">
        <f t="shared" si="1"/>
        <v>0</v>
      </c>
      <c r="R140" s="196">
        <v>199</v>
      </c>
      <c r="S140">
        <v>214.63020833333334</v>
      </c>
      <c r="T140">
        <v>176</v>
      </c>
      <c r="U140">
        <v>179</v>
      </c>
      <c r="V140">
        <v>199</v>
      </c>
      <c r="W140" s="196">
        <v>203</v>
      </c>
      <c r="X140" s="196">
        <v>58</v>
      </c>
      <c r="AA140" s="227">
        <v>202</v>
      </c>
    </row>
    <row r="141" spans="2:27" x14ac:dyDescent="0.25">
      <c r="B141" t="s">
        <v>297</v>
      </c>
      <c r="C141">
        <v>180.63978494623655</v>
      </c>
      <c r="D141">
        <v>165.83060109289619</v>
      </c>
      <c r="E141">
        <v>162.48803827751198</v>
      </c>
      <c r="F141">
        <v>156.52173913043478</v>
      </c>
      <c r="G141">
        <v>140.52910052910053</v>
      </c>
      <c r="H141">
        <v>159.58549222797927</v>
      </c>
      <c r="M141" s="15" t="s">
        <v>92</v>
      </c>
      <c r="N141" s="198">
        <v>202</v>
      </c>
      <c r="O141" s="137" t="str">
        <f>+IF(N141-cornT!H36&gt;0,"","!!")</f>
        <v/>
      </c>
      <c r="P141" s="203">
        <f t="shared" si="1"/>
        <v>0</v>
      </c>
      <c r="R141" s="196">
        <v>203</v>
      </c>
      <c r="S141">
        <v>201.94270833333334</v>
      </c>
      <c r="T141">
        <v>181</v>
      </c>
      <c r="U141">
        <v>181</v>
      </c>
      <c r="V141" s="198">
        <v>202</v>
      </c>
      <c r="W141" s="196">
        <v>191</v>
      </c>
      <c r="X141" s="196">
        <v>56</v>
      </c>
      <c r="AA141" s="227">
        <v>196</v>
      </c>
    </row>
    <row r="142" spans="2:27" x14ac:dyDescent="0.25">
      <c r="B142" t="s">
        <v>315</v>
      </c>
      <c r="C142">
        <v>178.92857142857142</v>
      </c>
      <c r="D142">
        <v>159.82481751824818</v>
      </c>
      <c r="E142">
        <v>165.93146417445482</v>
      </c>
      <c r="F142">
        <v>163.94557823129253</v>
      </c>
      <c r="G142">
        <v>171.05154639175257</v>
      </c>
      <c r="H142">
        <v>174.79729729729729</v>
      </c>
      <c r="M142" s="20" t="s">
        <v>94</v>
      </c>
      <c r="N142">
        <v>196</v>
      </c>
      <c r="O142" s="137" t="str">
        <f>+IF(N142-cornT!H37&gt;0,"","!!")</f>
        <v/>
      </c>
      <c r="P142" s="203">
        <f t="shared" si="1"/>
        <v>0</v>
      </c>
      <c r="R142" s="196">
        <v>196</v>
      </c>
      <c r="S142">
        <v>207.22916666666669</v>
      </c>
      <c r="T142">
        <v>172</v>
      </c>
      <c r="U142">
        <v>174</v>
      </c>
      <c r="V142">
        <v>196</v>
      </c>
      <c r="W142" s="196">
        <v>196</v>
      </c>
      <c r="X142" s="196">
        <v>58</v>
      </c>
      <c r="AA142" s="227">
        <v>205</v>
      </c>
    </row>
    <row r="143" spans="2:27" x14ac:dyDescent="0.25">
      <c r="B143" t="s">
        <v>314</v>
      </c>
      <c r="C143">
        <v>182.24468085106383</v>
      </c>
      <c r="D143">
        <v>175.76943699731905</v>
      </c>
      <c r="E143">
        <v>175.02050113895217</v>
      </c>
      <c r="F143">
        <v>157.81990521327015</v>
      </c>
      <c r="G143">
        <v>165.8</v>
      </c>
      <c r="H143">
        <v>166.71679197994987</v>
      </c>
      <c r="M143" s="15" t="s">
        <v>96</v>
      </c>
      <c r="N143">
        <v>205</v>
      </c>
      <c r="O143" s="137" t="str">
        <f>+IF(N143-cornT!H38&gt;0,"","!!")</f>
        <v/>
      </c>
      <c r="P143" s="203">
        <f t="shared" si="1"/>
        <v>0</v>
      </c>
      <c r="R143" s="196">
        <v>205</v>
      </c>
      <c r="S143">
        <v>211.45833333333334</v>
      </c>
      <c r="T143">
        <v>180</v>
      </c>
      <c r="U143">
        <v>176</v>
      </c>
      <c r="V143">
        <v>205</v>
      </c>
      <c r="W143" s="196">
        <v>200</v>
      </c>
      <c r="X143" s="196">
        <v>58</v>
      </c>
      <c r="AA143" s="227">
        <v>180</v>
      </c>
    </row>
    <row r="144" spans="2:27" x14ac:dyDescent="0.25">
      <c r="B144" t="s">
        <v>253</v>
      </c>
      <c r="C144">
        <v>159.82142857142858</v>
      </c>
      <c r="D144">
        <v>145.73214285714286</v>
      </c>
      <c r="E144">
        <v>149.31147540983608</v>
      </c>
      <c r="F144">
        <v>139.17050691244239</v>
      </c>
      <c r="G144">
        <v>186.9917355371901</v>
      </c>
      <c r="H144">
        <v>145.75342465753425</v>
      </c>
      <c r="M144" s="15" t="s">
        <v>98</v>
      </c>
      <c r="N144" s="198">
        <v>180</v>
      </c>
      <c r="O144" s="137" t="str">
        <f>+IF(N144-cornT!H39&gt;0,"","!!")</f>
        <v/>
      </c>
      <c r="P144" s="203">
        <f t="shared" si="1"/>
        <v>0</v>
      </c>
      <c r="R144" s="196">
        <v>181</v>
      </c>
      <c r="S144">
        <v>188.19791666666669</v>
      </c>
      <c r="T144">
        <v>165</v>
      </c>
      <c r="U144">
        <v>168</v>
      </c>
      <c r="V144" s="198">
        <v>180</v>
      </c>
      <c r="W144" s="196">
        <v>178</v>
      </c>
      <c r="X144" s="196">
        <v>52</v>
      </c>
      <c r="AA144" s="227">
        <v>205</v>
      </c>
    </row>
    <row r="145" spans="2:27" x14ac:dyDescent="0.25">
      <c r="B145" t="s">
        <v>242</v>
      </c>
      <c r="C145">
        <v>184.09937888198758</v>
      </c>
      <c r="D145">
        <v>170.08099688473521</v>
      </c>
      <c r="E145">
        <v>178.81283422459893</v>
      </c>
      <c r="F145">
        <v>154.22343324250681</v>
      </c>
      <c r="G145">
        <v>186.49002849002849</v>
      </c>
      <c r="H145">
        <v>164.94318181818181</v>
      </c>
      <c r="M145" s="15" t="s">
        <v>100</v>
      </c>
      <c r="N145" s="198">
        <v>205</v>
      </c>
      <c r="O145" s="137" t="str">
        <f>+IF(N145-cornT!H40&gt;0,"","!!")</f>
        <v/>
      </c>
      <c r="P145" s="203">
        <f t="shared" si="1"/>
        <v>0</v>
      </c>
      <c r="R145" s="196">
        <v>206</v>
      </c>
      <c r="S145">
        <v>199.828125</v>
      </c>
      <c r="T145">
        <v>167</v>
      </c>
      <c r="U145">
        <v>171</v>
      </c>
      <c r="V145" s="198">
        <v>205</v>
      </c>
      <c r="W145" s="196">
        <v>189</v>
      </c>
      <c r="X145" s="196">
        <v>53</v>
      </c>
      <c r="AA145" s="227">
        <v>198</v>
      </c>
    </row>
    <row r="146" spans="2:27" x14ac:dyDescent="0.25">
      <c r="B146" t="s">
        <v>338</v>
      </c>
      <c r="C146">
        <v>188.68789808917197</v>
      </c>
      <c r="D146">
        <v>176.03257328990227</v>
      </c>
      <c r="E146">
        <v>174.61318051575932</v>
      </c>
      <c r="F146">
        <v>172.75541795665634</v>
      </c>
      <c r="G146">
        <v>175.24159021406729</v>
      </c>
      <c r="H146">
        <v>191.05431309904154</v>
      </c>
      <c r="M146" s="15" t="s">
        <v>102</v>
      </c>
      <c r="N146" s="198">
        <v>198</v>
      </c>
      <c r="O146" s="137" t="str">
        <f>+IF(N146-cornT!H41&gt;0,"","!!")</f>
        <v/>
      </c>
      <c r="P146" s="203">
        <f t="shared" si="1"/>
        <v>0</v>
      </c>
      <c r="R146" s="196">
        <v>199</v>
      </c>
      <c r="S146">
        <v>211.45833333333334</v>
      </c>
      <c r="T146">
        <v>190</v>
      </c>
      <c r="U146">
        <v>188</v>
      </c>
      <c r="V146" s="198">
        <v>198</v>
      </c>
      <c r="W146" s="196">
        <v>200</v>
      </c>
      <c r="X146" s="196">
        <v>60</v>
      </c>
      <c r="AA146" s="227">
        <v>198</v>
      </c>
    </row>
    <row r="147" spans="2:27" x14ac:dyDescent="0.25">
      <c r="B147" t="s">
        <v>241</v>
      </c>
      <c r="C147">
        <v>158.27272727272728</v>
      </c>
      <c r="D147">
        <v>157.02304147465438</v>
      </c>
      <c r="E147">
        <v>156.31836734693877</v>
      </c>
      <c r="F147">
        <v>166.08695652173913</v>
      </c>
      <c r="G147">
        <v>171.13304721030042</v>
      </c>
      <c r="H147">
        <v>140.08733624454149</v>
      </c>
      <c r="M147" s="15" t="s">
        <v>104</v>
      </c>
      <c r="N147">
        <v>198</v>
      </c>
      <c r="O147" s="137" t="str">
        <f>+IF(N147-cornT!H42&gt;0,"","!!")</f>
        <v/>
      </c>
      <c r="P147" s="203">
        <f t="shared" si="1"/>
        <v>0</v>
      </c>
      <c r="R147" s="196">
        <v>198</v>
      </c>
      <c r="S147">
        <v>189.25520833333334</v>
      </c>
      <c r="T147">
        <v>155</v>
      </c>
      <c r="U147">
        <v>154</v>
      </c>
      <c r="V147">
        <v>198</v>
      </c>
      <c r="W147" s="196">
        <v>179</v>
      </c>
      <c r="X147" s="196">
        <v>54</v>
      </c>
      <c r="AA147" s="227">
        <v>209</v>
      </c>
    </row>
    <row r="148" spans="2:27" x14ac:dyDescent="0.25">
      <c r="B148" t="s">
        <v>337</v>
      </c>
      <c r="C148">
        <v>187.97175141242937</v>
      </c>
      <c r="D148">
        <v>184.49046321525884</v>
      </c>
      <c r="E148">
        <v>179.54545454545453</v>
      </c>
      <c r="F148">
        <v>151.47058823529412</v>
      </c>
      <c r="G148">
        <v>166.69499999999999</v>
      </c>
      <c r="H148">
        <v>168.77805486284288</v>
      </c>
      <c r="M148" s="15" t="s">
        <v>106</v>
      </c>
      <c r="N148">
        <v>209</v>
      </c>
      <c r="O148" s="137" t="str">
        <f>+IF(N148-cornT!H43&gt;0,"","!!")</f>
        <v/>
      </c>
      <c r="P148" s="203">
        <f t="shared" si="1"/>
        <v>0</v>
      </c>
      <c r="R148" s="196">
        <v>209</v>
      </c>
      <c r="S148">
        <v>209.34375000000003</v>
      </c>
      <c r="T148">
        <v>168</v>
      </c>
      <c r="U148">
        <v>167</v>
      </c>
      <c r="V148">
        <v>209</v>
      </c>
      <c r="W148" s="196">
        <v>198</v>
      </c>
      <c r="X148" s="196">
        <v>54</v>
      </c>
      <c r="AA148" s="227">
        <v>200</v>
      </c>
    </row>
    <row r="149" spans="2:27" x14ac:dyDescent="0.25">
      <c r="B149" t="s">
        <v>313</v>
      </c>
      <c r="C149">
        <v>180.16666666666666</v>
      </c>
      <c r="D149">
        <v>174.0056657223796</v>
      </c>
      <c r="E149">
        <v>176.85085574572128</v>
      </c>
      <c r="F149">
        <v>163.73056994818654</v>
      </c>
      <c r="G149">
        <v>178</v>
      </c>
      <c r="H149">
        <v>172.68421052631578</v>
      </c>
      <c r="M149" s="15" t="s">
        <v>108</v>
      </c>
      <c r="N149">
        <v>200</v>
      </c>
      <c r="O149" s="137" t="str">
        <f>+IF(N149-cornT!H44&gt;0,"","!!")</f>
        <v/>
      </c>
      <c r="P149" s="203">
        <f t="shared" si="1"/>
        <v>0</v>
      </c>
      <c r="R149" s="196">
        <v>200</v>
      </c>
      <c r="S149">
        <v>212.51562500000003</v>
      </c>
      <c r="T149">
        <v>176</v>
      </c>
      <c r="U149">
        <v>176</v>
      </c>
      <c r="V149">
        <v>200</v>
      </c>
      <c r="W149" s="196">
        <v>201</v>
      </c>
      <c r="X149" s="196">
        <v>59</v>
      </c>
      <c r="AA149" s="227">
        <v>208</v>
      </c>
    </row>
    <row r="150" spans="2:27" x14ac:dyDescent="0.25">
      <c r="B150" t="s">
        <v>336</v>
      </c>
      <c r="C150">
        <v>186.54054054054055</v>
      </c>
      <c r="D150">
        <v>182.21195652173913</v>
      </c>
      <c r="E150">
        <v>175.6722891566265</v>
      </c>
      <c r="F150">
        <v>154.6875</v>
      </c>
      <c r="G150">
        <v>157.61956521739131</v>
      </c>
      <c r="H150">
        <v>184.83870967741936</v>
      </c>
      <c r="M150" s="15" t="s">
        <v>110</v>
      </c>
      <c r="N150">
        <v>208</v>
      </c>
      <c r="O150" s="137" t="str">
        <f>+IF(N150-cornT!H45&gt;0,"","!!")</f>
        <v/>
      </c>
      <c r="P150" s="203">
        <f t="shared" si="1"/>
        <v>0</v>
      </c>
      <c r="R150" s="196">
        <v>208</v>
      </c>
      <c r="S150">
        <v>210.40104166666669</v>
      </c>
      <c r="T150">
        <v>183</v>
      </c>
      <c r="U150">
        <v>179</v>
      </c>
      <c r="V150">
        <v>208</v>
      </c>
      <c r="W150" s="196">
        <v>199</v>
      </c>
      <c r="X150" s="196">
        <v>55</v>
      </c>
      <c r="AA150" s="227">
        <v>204</v>
      </c>
    </row>
    <row r="151" spans="2:27" x14ac:dyDescent="0.25">
      <c r="B151" t="s">
        <v>240</v>
      </c>
      <c r="C151">
        <v>153.58536585365854</v>
      </c>
      <c r="D151">
        <v>141.45288753799392</v>
      </c>
      <c r="E151">
        <v>160.71590909090909</v>
      </c>
      <c r="F151">
        <v>172.91066282420749</v>
      </c>
      <c r="G151">
        <v>196.24225352112677</v>
      </c>
      <c r="H151">
        <v>158.1163434903047</v>
      </c>
      <c r="M151" s="15" t="s">
        <v>112</v>
      </c>
      <c r="N151" s="198">
        <v>204</v>
      </c>
      <c r="O151" s="137" t="str">
        <f>+IF(N151-cornT!H46&gt;0,"","!!")</f>
        <v/>
      </c>
      <c r="P151" s="203">
        <f t="shared" si="1"/>
        <v>0</v>
      </c>
      <c r="R151" s="196">
        <v>205</v>
      </c>
      <c r="S151">
        <v>198.77083333333334</v>
      </c>
      <c r="T151">
        <v>170</v>
      </c>
      <c r="U151">
        <v>176</v>
      </c>
      <c r="V151" s="198">
        <v>204</v>
      </c>
      <c r="W151" s="196">
        <v>188</v>
      </c>
      <c r="X151" s="196">
        <v>52</v>
      </c>
      <c r="AA151" s="227">
        <v>199</v>
      </c>
    </row>
    <row r="152" spans="2:27" x14ac:dyDescent="0.25">
      <c r="B152" t="s">
        <v>266</v>
      </c>
      <c r="C152">
        <v>151.1764705882353</v>
      </c>
      <c r="D152">
        <v>165.1875</v>
      </c>
      <c r="E152">
        <v>178.5164835164835</v>
      </c>
      <c r="F152">
        <v>174.5664739884393</v>
      </c>
      <c r="G152">
        <v>153.81818181818181</v>
      </c>
      <c r="H152">
        <v>103.58024691358025</v>
      </c>
      <c r="M152" s="15" t="s">
        <v>114</v>
      </c>
      <c r="N152">
        <v>199</v>
      </c>
      <c r="O152" s="137" t="str">
        <f>+IF(N152-cornT!H47&gt;0,"","!!")</f>
        <v/>
      </c>
      <c r="P152" s="203">
        <f t="shared" si="1"/>
        <v>0</v>
      </c>
      <c r="R152" s="196">
        <v>199</v>
      </c>
      <c r="S152">
        <v>187.140625</v>
      </c>
      <c r="T152">
        <v>155</v>
      </c>
      <c r="U152">
        <v>152</v>
      </c>
      <c r="V152">
        <v>199</v>
      </c>
      <c r="W152" s="196">
        <v>177</v>
      </c>
      <c r="X152" s="196">
        <v>56</v>
      </c>
      <c r="AA152" s="227">
        <v>202</v>
      </c>
    </row>
    <row r="153" spans="2:27" x14ac:dyDescent="0.25">
      <c r="B153" t="s">
        <v>296</v>
      </c>
      <c r="C153">
        <v>179.27868852459017</v>
      </c>
      <c r="D153">
        <v>162.89270386266094</v>
      </c>
      <c r="E153">
        <v>166.53435114503816</v>
      </c>
      <c r="F153">
        <v>156.91056910569105</v>
      </c>
      <c r="G153">
        <v>162.6328125</v>
      </c>
      <c r="H153">
        <v>184.06130268199234</v>
      </c>
      <c r="M153" s="15" t="s">
        <v>116</v>
      </c>
      <c r="N153">
        <v>202</v>
      </c>
      <c r="O153" s="137" t="str">
        <f>+IF(N153-cornT!H48&gt;0,"","!!")</f>
        <v/>
      </c>
      <c r="P153" s="203">
        <f t="shared" si="1"/>
        <v>0</v>
      </c>
      <c r="R153" s="196">
        <v>202</v>
      </c>
      <c r="S153">
        <v>213.57291666666669</v>
      </c>
      <c r="T153">
        <v>177</v>
      </c>
      <c r="U153">
        <v>178</v>
      </c>
      <c r="V153">
        <v>202</v>
      </c>
      <c r="W153" s="196">
        <v>202</v>
      </c>
      <c r="X153" s="196">
        <v>60</v>
      </c>
      <c r="AA153" s="227">
        <v>206</v>
      </c>
    </row>
    <row r="154" spans="2:27" x14ac:dyDescent="0.25">
      <c r="B154" t="s">
        <v>312</v>
      </c>
      <c r="C154">
        <v>185.34351145038167</v>
      </c>
      <c r="D154">
        <v>179.81679389312978</v>
      </c>
      <c r="E154">
        <v>175.81694915254238</v>
      </c>
      <c r="F154">
        <v>166.18705035971223</v>
      </c>
      <c r="G154">
        <v>189.60854092526691</v>
      </c>
      <c r="H154">
        <v>148.66666666666666</v>
      </c>
      <c r="M154" s="15" t="s">
        <v>118</v>
      </c>
      <c r="N154">
        <v>206</v>
      </c>
      <c r="O154" s="137" t="str">
        <f>+IF(N154-cornT!H49&gt;0,"","!!")</f>
        <v/>
      </c>
      <c r="P154" s="203">
        <f t="shared" si="1"/>
        <v>0</v>
      </c>
      <c r="R154" s="196">
        <v>206</v>
      </c>
      <c r="S154">
        <v>206.17187500000003</v>
      </c>
      <c r="T154">
        <v>171</v>
      </c>
      <c r="U154">
        <v>173</v>
      </c>
      <c r="V154">
        <v>206</v>
      </c>
      <c r="W154" s="196">
        <v>195</v>
      </c>
      <c r="X154" s="196">
        <v>56</v>
      </c>
      <c r="AA154" s="227">
        <v>216</v>
      </c>
    </row>
    <row r="155" spans="2:27" x14ac:dyDescent="0.25">
      <c r="B155" t="s">
        <v>239</v>
      </c>
      <c r="C155">
        <v>172.52100840336135</v>
      </c>
      <c r="D155">
        <v>120.47008547008546</v>
      </c>
      <c r="E155">
        <v>164.2923076923077</v>
      </c>
      <c r="F155">
        <v>192.53112033195021</v>
      </c>
      <c r="G155">
        <v>204.94444444444446</v>
      </c>
      <c r="H155">
        <v>190.16528925619835</v>
      </c>
      <c r="M155" s="15" t="s">
        <v>120</v>
      </c>
      <c r="N155">
        <v>216</v>
      </c>
      <c r="O155" s="137" t="str">
        <f>+IF(N155-cornT!H50&gt;0,"","!!")</f>
        <v/>
      </c>
      <c r="P155" s="203">
        <f t="shared" si="1"/>
        <v>0</v>
      </c>
      <c r="R155" s="196">
        <v>216</v>
      </c>
      <c r="S155">
        <v>214.63020833333334</v>
      </c>
      <c r="T155">
        <v>186</v>
      </c>
      <c r="U155">
        <v>197</v>
      </c>
      <c r="V155">
        <v>216</v>
      </c>
      <c r="W155" s="196">
        <v>203</v>
      </c>
      <c r="X155" s="196">
        <v>60</v>
      </c>
      <c r="AA155" s="227">
        <v>210</v>
      </c>
    </row>
    <row r="156" spans="2:27" x14ac:dyDescent="0.25">
      <c r="B156" t="s">
        <v>232</v>
      </c>
      <c r="C156">
        <v>144.07079646017698</v>
      </c>
      <c r="D156">
        <v>175.71428571428572</v>
      </c>
      <c r="E156">
        <v>176.07722007722009</v>
      </c>
      <c r="F156">
        <v>168.10344827586206</v>
      </c>
      <c r="G156">
        <v>177.06896551724137</v>
      </c>
      <c r="H156">
        <v>153.85892116182572</v>
      </c>
      <c r="M156" s="15" t="s">
        <v>23</v>
      </c>
      <c r="N156" s="198">
        <v>210</v>
      </c>
      <c r="O156" s="137" t="str">
        <f>+IF(N156-cornT!H51&gt;0,"","!!")</f>
        <v/>
      </c>
      <c r="P156" s="203">
        <f t="shared" si="1"/>
        <v>0</v>
      </c>
      <c r="R156" s="196">
        <v>211</v>
      </c>
      <c r="S156">
        <v>210.40104166666669</v>
      </c>
      <c r="T156">
        <v>177</v>
      </c>
      <c r="U156">
        <v>176</v>
      </c>
      <c r="V156" s="198">
        <v>210</v>
      </c>
      <c r="W156" s="196">
        <v>199</v>
      </c>
      <c r="X156" s="196">
        <v>56</v>
      </c>
      <c r="AA156" s="227">
        <v>202</v>
      </c>
    </row>
    <row r="157" spans="2:27" x14ac:dyDescent="0.25">
      <c r="B157" t="s">
        <v>324</v>
      </c>
      <c r="C157">
        <v>117.83505154639175</v>
      </c>
      <c r="D157">
        <v>160.25274725274724</v>
      </c>
      <c r="E157">
        <v>163.20187793427229</v>
      </c>
      <c r="F157">
        <v>155.10204081632654</v>
      </c>
      <c r="G157">
        <v>159.49541284403671</v>
      </c>
      <c r="H157">
        <v>149.16666666666666</v>
      </c>
      <c r="M157" s="15" t="s">
        <v>123</v>
      </c>
      <c r="N157">
        <v>202</v>
      </c>
      <c r="O157" s="137" t="str">
        <f>+IF(N157-cornT!H52&gt;0,"","!!")</f>
        <v/>
      </c>
      <c r="P157" s="203">
        <f t="shared" si="1"/>
        <v>0</v>
      </c>
      <c r="R157" s="196">
        <v>202</v>
      </c>
      <c r="S157">
        <v>199.828125</v>
      </c>
      <c r="T157">
        <v>170</v>
      </c>
      <c r="U157">
        <v>173</v>
      </c>
      <c r="V157">
        <v>202</v>
      </c>
      <c r="W157" s="196">
        <v>189</v>
      </c>
      <c r="X157" s="196">
        <v>58</v>
      </c>
      <c r="AA157" s="227">
        <v>215</v>
      </c>
    </row>
    <row r="158" spans="2:27" x14ac:dyDescent="0.25">
      <c r="B158" t="s">
        <v>335</v>
      </c>
      <c r="C158">
        <v>186.78787878787878</v>
      </c>
      <c r="D158">
        <v>173.12693498452012</v>
      </c>
      <c r="E158">
        <v>179.36239782016349</v>
      </c>
      <c r="F158">
        <v>175.07246376811594</v>
      </c>
      <c r="G158">
        <v>179.91825613079018</v>
      </c>
      <c r="H158">
        <v>149.1907514450867</v>
      </c>
      <c r="M158" s="15" t="s">
        <v>125</v>
      </c>
      <c r="N158">
        <v>215</v>
      </c>
      <c r="O158" s="137" t="str">
        <f>+IF(N158-cornT!H53&gt;0,"","!!")</f>
        <v/>
      </c>
      <c r="P158" s="203">
        <f t="shared" si="1"/>
        <v>0</v>
      </c>
      <c r="R158" s="196">
        <v>215</v>
      </c>
      <c r="S158">
        <v>210.40104166666669</v>
      </c>
      <c r="T158">
        <v>176</v>
      </c>
      <c r="U158">
        <v>178</v>
      </c>
      <c r="V158">
        <v>215</v>
      </c>
      <c r="W158" s="196">
        <v>199</v>
      </c>
      <c r="X158" s="196">
        <v>58</v>
      </c>
      <c r="AA158" s="227">
        <v>197</v>
      </c>
    </row>
    <row r="159" spans="2:27" x14ac:dyDescent="0.25">
      <c r="B159" t="s">
        <v>265</v>
      </c>
      <c r="C159">
        <v>140.43478260869566</v>
      </c>
      <c r="D159">
        <v>168.83720930232559</v>
      </c>
      <c r="E159">
        <v>157.92405063291139</v>
      </c>
      <c r="F159">
        <v>162.96296296296296</v>
      </c>
      <c r="G159">
        <v>147.90967741935484</v>
      </c>
      <c r="H159">
        <v>94.964028776978424</v>
      </c>
      <c r="M159" s="15" t="s">
        <v>127</v>
      </c>
      <c r="N159">
        <v>197</v>
      </c>
      <c r="O159" s="137" t="str">
        <f>+IF(N159-cornT!H54&gt;0,"","!!")</f>
        <v/>
      </c>
      <c r="P159" s="203">
        <f t="shared" si="1"/>
        <v>0</v>
      </c>
      <c r="R159" s="196">
        <v>197</v>
      </c>
      <c r="S159">
        <v>176.56770833333334</v>
      </c>
      <c r="T159">
        <v>144</v>
      </c>
      <c r="U159">
        <v>143</v>
      </c>
      <c r="V159">
        <v>197</v>
      </c>
      <c r="W159" s="196">
        <v>167</v>
      </c>
      <c r="X159" s="196">
        <v>50</v>
      </c>
      <c r="AA159" s="227">
        <v>189</v>
      </c>
    </row>
    <row r="160" spans="2:27" x14ac:dyDescent="0.25">
      <c r="B160" t="s">
        <v>323</v>
      </c>
      <c r="C160">
        <v>131.9047619047619</v>
      </c>
      <c r="D160">
        <v>168.46376811594203</v>
      </c>
      <c r="E160">
        <v>168.42677824267781</v>
      </c>
      <c r="F160">
        <v>153.7037037037037</v>
      </c>
      <c r="G160">
        <v>173.33333333333334</v>
      </c>
      <c r="H160">
        <v>145.42986425339367</v>
      </c>
      <c r="M160" s="15" t="s">
        <v>129</v>
      </c>
      <c r="N160">
        <v>189</v>
      </c>
      <c r="O160" s="137" t="str">
        <f>+IF(N160-cornT!H55&gt;0,"","!!")</f>
        <v/>
      </c>
      <c r="P160" s="203">
        <f t="shared" si="1"/>
        <v>0</v>
      </c>
      <c r="R160" s="196">
        <v>189</v>
      </c>
      <c r="S160">
        <v>196.65625</v>
      </c>
      <c r="T160">
        <v>175</v>
      </c>
      <c r="U160">
        <v>176</v>
      </c>
      <c r="V160">
        <v>189</v>
      </c>
      <c r="W160" s="196">
        <v>186</v>
      </c>
      <c r="X160" s="196">
        <v>55</v>
      </c>
      <c r="AA160" s="227">
        <v>201</v>
      </c>
    </row>
    <row r="161" spans="2:27" x14ac:dyDescent="0.25">
      <c r="B161" t="s">
        <v>322</v>
      </c>
      <c r="C161">
        <v>144.12587412587413</v>
      </c>
      <c r="D161">
        <v>172.94623655913978</v>
      </c>
      <c r="E161">
        <v>177.8153846153846</v>
      </c>
      <c r="F161">
        <v>158.95765472312704</v>
      </c>
      <c r="G161">
        <v>185.15584415584416</v>
      </c>
      <c r="H161">
        <v>164.62025316455697</v>
      </c>
      <c r="M161" s="15" t="s">
        <v>131</v>
      </c>
      <c r="N161">
        <v>201</v>
      </c>
      <c r="O161" s="137" t="str">
        <f>+IF(N161-cornT!H56&gt;0,"","!!")</f>
        <v/>
      </c>
      <c r="P161" s="203">
        <f t="shared" si="1"/>
        <v>0</v>
      </c>
      <c r="R161" s="196">
        <v>201</v>
      </c>
      <c r="S161">
        <v>196.65625</v>
      </c>
      <c r="T161">
        <v>173</v>
      </c>
      <c r="U161">
        <v>176</v>
      </c>
      <c r="V161">
        <v>201</v>
      </c>
      <c r="W161" s="196">
        <v>186</v>
      </c>
      <c r="X161" s="196">
        <v>55</v>
      </c>
      <c r="AA161" s="227">
        <v>209</v>
      </c>
    </row>
    <row r="162" spans="2:27" x14ac:dyDescent="0.25">
      <c r="B162" t="s">
        <v>264</v>
      </c>
      <c r="C162">
        <v>133.14678899082568</v>
      </c>
      <c r="D162">
        <v>164.85024154589371</v>
      </c>
      <c r="E162">
        <v>172.26400000000001</v>
      </c>
      <c r="F162">
        <v>154.18502202643171</v>
      </c>
      <c r="G162">
        <v>165.03765690376568</v>
      </c>
      <c r="H162">
        <v>106.11570247933884</v>
      </c>
      <c r="M162" s="15" t="s">
        <v>133</v>
      </c>
      <c r="N162">
        <v>209</v>
      </c>
      <c r="O162" s="137" t="str">
        <f>+IF(N162-cornT!H57&gt;0,"","!!")</f>
        <v/>
      </c>
      <c r="P162" s="203">
        <f t="shared" si="1"/>
        <v>0</v>
      </c>
      <c r="R162" s="196">
        <v>209</v>
      </c>
      <c r="S162">
        <v>191.36979166666669</v>
      </c>
      <c r="T162">
        <v>155</v>
      </c>
      <c r="U162">
        <v>156</v>
      </c>
      <c r="V162">
        <v>209</v>
      </c>
      <c r="W162" s="196">
        <v>181</v>
      </c>
      <c r="X162" s="196">
        <v>53</v>
      </c>
      <c r="AA162" s="227">
        <v>205</v>
      </c>
    </row>
    <row r="163" spans="2:27" x14ac:dyDescent="0.25">
      <c r="B163" t="s">
        <v>311</v>
      </c>
      <c r="C163">
        <v>185.67532467532467</v>
      </c>
      <c r="D163">
        <v>175.76797385620915</v>
      </c>
      <c r="E163">
        <v>176.92488954344626</v>
      </c>
      <c r="F163">
        <v>168.4375</v>
      </c>
      <c r="G163">
        <v>189.84687500000001</v>
      </c>
      <c r="H163">
        <v>181.67202572347267</v>
      </c>
      <c r="M163" s="15" t="s">
        <v>135</v>
      </c>
      <c r="N163">
        <v>205</v>
      </c>
      <c r="O163" s="137" t="str">
        <f>+IF(N163-cornT!H58&gt;0,"","!!")</f>
        <v/>
      </c>
      <c r="P163" s="203">
        <f t="shared" si="1"/>
        <v>0</v>
      </c>
      <c r="R163" s="196">
        <v>205</v>
      </c>
      <c r="S163">
        <v>210.40104166666669</v>
      </c>
      <c r="T163">
        <v>181</v>
      </c>
      <c r="U163">
        <v>182</v>
      </c>
      <c r="V163">
        <v>205</v>
      </c>
      <c r="W163" s="196">
        <v>199</v>
      </c>
      <c r="X163" s="196">
        <v>61</v>
      </c>
      <c r="AA163" s="227">
        <v>194</v>
      </c>
    </row>
    <row r="164" spans="2:27" x14ac:dyDescent="0.25">
      <c r="B164" t="s">
        <v>263</v>
      </c>
      <c r="C164">
        <v>126.92307692307692</v>
      </c>
      <c r="D164">
        <v>141.52380952380952</v>
      </c>
      <c r="E164">
        <v>174.22360248447205</v>
      </c>
      <c r="F164">
        <v>169.1275167785235</v>
      </c>
      <c r="G164">
        <v>165.5</v>
      </c>
      <c r="H164">
        <v>95.6</v>
      </c>
      <c r="M164" s="15" t="s">
        <v>137</v>
      </c>
      <c r="N164">
        <v>194</v>
      </c>
      <c r="O164" s="137" t="str">
        <f>+IF(N164-cornT!H59&gt;0,"","!!")</f>
        <v/>
      </c>
      <c r="P164" s="203">
        <f t="shared" si="1"/>
        <v>0</v>
      </c>
      <c r="R164" s="196">
        <v>195</v>
      </c>
      <c r="S164">
        <v>152.25</v>
      </c>
      <c r="T164">
        <v>143</v>
      </c>
      <c r="U164">
        <v>144</v>
      </c>
      <c r="V164">
        <v>194</v>
      </c>
      <c r="W164" s="196">
        <v>144</v>
      </c>
      <c r="X164" s="196">
        <v>47</v>
      </c>
      <c r="AA164" s="227">
        <v>200</v>
      </c>
    </row>
    <row r="165" spans="2:27" x14ac:dyDescent="0.25">
      <c r="B165" t="s">
        <v>321</v>
      </c>
      <c r="C165">
        <v>148.26388888888889</v>
      </c>
      <c r="D165">
        <v>173.11191335740071</v>
      </c>
      <c r="E165">
        <v>174.02453987730061</v>
      </c>
      <c r="F165">
        <v>166.89655172413794</v>
      </c>
      <c r="G165">
        <v>184.75080906148867</v>
      </c>
      <c r="H165">
        <v>165.8</v>
      </c>
      <c r="M165" s="15" t="s">
        <v>139</v>
      </c>
      <c r="N165">
        <v>200</v>
      </c>
      <c r="O165" s="137" t="str">
        <f>+IF(N165-cornT!H60&gt;0,"","!!")</f>
        <v/>
      </c>
      <c r="P165" s="203">
        <f t="shared" si="1"/>
        <v>0</v>
      </c>
      <c r="R165" s="196">
        <v>200</v>
      </c>
      <c r="S165">
        <v>198.77083333333334</v>
      </c>
      <c r="T165">
        <v>172</v>
      </c>
      <c r="U165">
        <v>174</v>
      </c>
      <c r="V165">
        <v>200</v>
      </c>
      <c r="W165" s="196">
        <v>188</v>
      </c>
      <c r="X165" s="196">
        <v>56</v>
      </c>
      <c r="AA165" s="227">
        <v>200</v>
      </c>
    </row>
    <row r="166" spans="2:27" x14ac:dyDescent="0.25">
      <c r="B166" t="s">
        <v>262</v>
      </c>
      <c r="C166">
        <v>132.71604938271605</v>
      </c>
      <c r="D166">
        <v>169.45098039215685</v>
      </c>
      <c r="E166">
        <v>176.79558011049724</v>
      </c>
      <c r="F166">
        <v>160.94674556213019</v>
      </c>
      <c r="G166">
        <v>155.35714285714286</v>
      </c>
      <c r="H166">
        <v>122.78787878787878</v>
      </c>
      <c r="M166" s="15" t="s">
        <v>141</v>
      </c>
      <c r="N166">
        <v>200</v>
      </c>
      <c r="O166" s="137" t="str">
        <f>+IF(N166-cornT!H61&gt;0,"","!!")</f>
        <v/>
      </c>
      <c r="P166" s="203">
        <f t="shared" si="1"/>
        <v>0</v>
      </c>
      <c r="R166" s="196">
        <v>200</v>
      </c>
      <c r="S166">
        <v>191.36979166666669</v>
      </c>
      <c r="T166">
        <v>166</v>
      </c>
      <c r="U166">
        <v>166</v>
      </c>
      <c r="V166">
        <v>200</v>
      </c>
      <c r="W166" s="196">
        <v>181</v>
      </c>
      <c r="X166" s="196">
        <v>57</v>
      </c>
      <c r="AA166" s="227">
        <v>174</v>
      </c>
    </row>
    <row r="167" spans="2:27" x14ac:dyDescent="0.25">
      <c r="B167" t="s">
        <v>277</v>
      </c>
      <c r="C167">
        <v>148.84615384615384</v>
      </c>
      <c r="D167">
        <v>134.40816326530611</v>
      </c>
      <c r="E167">
        <v>138.1</v>
      </c>
      <c r="F167">
        <v>109.80392156862744</v>
      </c>
      <c r="G167">
        <v>132.5</v>
      </c>
      <c r="H167">
        <v>64.912280701754383</v>
      </c>
      <c r="M167" s="15" t="s">
        <v>143</v>
      </c>
      <c r="N167">
        <v>174</v>
      </c>
      <c r="O167" s="137" t="str">
        <f>+IF(N167-cornT!H62&gt;0,"","!!")</f>
        <v/>
      </c>
      <c r="P167" s="203">
        <f t="shared" si="1"/>
        <v>0</v>
      </c>
      <c r="R167" s="196">
        <v>175</v>
      </c>
      <c r="S167">
        <v>162.82291666666669</v>
      </c>
      <c r="T167">
        <v>118</v>
      </c>
      <c r="U167">
        <v>115</v>
      </c>
      <c r="V167">
        <v>174</v>
      </c>
      <c r="W167" s="196">
        <v>154</v>
      </c>
      <c r="X167" s="196">
        <v>48</v>
      </c>
      <c r="AA167" s="227">
        <v>205</v>
      </c>
    </row>
    <row r="168" spans="2:27" x14ac:dyDescent="0.25">
      <c r="B168" t="s">
        <v>288</v>
      </c>
      <c r="C168">
        <v>172.80487804878049</v>
      </c>
      <c r="D168">
        <v>147.55287009063443</v>
      </c>
      <c r="E168">
        <v>145.28021978021977</v>
      </c>
      <c r="F168">
        <v>179.1907514450867</v>
      </c>
      <c r="G168">
        <v>181.17486338797815</v>
      </c>
      <c r="H168">
        <v>188.49002849002849</v>
      </c>
      <c r="M168" s="15" t="s">
        <v>145</v>
      </c>
      <c r="N168">
        <v>205</v>
      </c>
      <c r="O168" s="137" t="str">
        <f>+IF(N168-cornT!H63&gt;0,"","!!")</f>
        <v/>
      </c>
      <c r="P168" s="203">
        <f t="shared" si="1"/>
        <v>0</v>
      </c>
      <c r="R168" s="196">
        <v>207</v>
      </c>
      <c r="S168">
        <v>206.17187500000003</v>
      </c>
      <c r="T168">
        <v>188</v>
      </c>
      <c r="U168">
        <v>197</v>
      </c>
      <c r="V168">
        <v>205</v>
      </c>
      <c r="W168" s="196">
        <v>195</v>
      </c>
      <c r="X168" s="196">
        <v>61</v>
      </c>
      <c r="AA168" s="227">
        <v>185</v>
      </c>
    </row>
    <row r="169" spans="2:27" x14ac:dyDescent="0.25">
      <c r="B169" t="s">
        <v>276</v>
      </c>
      <c r="C169">
        <v>150.30882352941177</v>
      </c>
      <c r="D169">
        <v>154.11111111111111</v>
      </c>
      <c r="E169">
        <v>158.44295302013424</v>
      </c>
      <c r="F169">
        <v>160.62992125984252</v>
      </c>
      <c r="G169">
        <v>165.48344370860926</v>
      </c>
      <c r="H169">
        <v>121.87050359712231</v>
      </c>
      <c r="M169" s="15" t="s">
        <v>147</v>
      </c>
      <c r="N169">
        <v>185</v>
      </c>
      <c r="O169" s="137" t="str">
        <f>+IF(N169-cornT!H64&gt;0,"","!!")</f>
        <v/>
      </c>
      <c r="P169" s="203">
        <f t="shared" si="1"/>
        <v>0</v>
      </c>
      <c r="R169" s="196">
        <v>186</v>
      </c>
      <c r="S169">
        <v>178.68229166666669</v>
      </c>
      <c r="T169">
        <v>146</v>
      </c>
      <c r="U169">
        <v>148</v>
      </c>
      <c r="V169">
        <v>185</v>
      </c>
      <c r="W169" s="196">
        <v>169</v>
      </c>
      <c r="X169" s="196">
        <v>54</v>
      </c>
      <c r="AA169" s="227">
        <v>205</v>
      </c>
    </row>
    <row r="170" spans="2:27" x14ac:dyDescent="0.25">
      <c r="B170" t="s">
        <v>261</v>
      </c>
      <c r="C170">
        <v>156.58536585365854</v>
      </c>
      <c r="D170">
        <v>162.31836734693877</v>
      </c>
      <c r="E170">
        <v>175.15636363636364</v>
      </c>
      <c r="F170">
        <v>170.14925373134329</v>
      </c>
      <c r="G170">
        <v>178.5</v>
      </c>
      <c r="H170">
        <v>111.29770992366412</v>
      </c>
      <c r="M170" s="15" t="s">
        <v>149</v>
      </c>
      <c r="N170">
        <v>205</v>
      </c>
      <c r="O170" s="137" t="str">
        <f>+IF(N170-cornT!H65&gt;0,"","!!")</f>
        <v/>
      </c>
      <c r="P170" s="203">
        <f t="shared" si="1"/>
        <v>0</v>
      </c>
      <c r="R170" s="196">
        <v>205</v>
      </c>
      <c r="S170">
        <v>200.88541666666669</v>
      </c>
      <c r="T170">
        <v>166</v>
      </c>
      <c r="U170">
        <v>164</v>
      </c>
      <c r="V170">
        <v>205</v>
      </c>
      <c r="W170" s="196">
        <v>190</v>
      </c>
      <c r="X170" s="196">
        <v>55</v>
      </c>
      <c r="AA170" s="227">
        <v>198</v>
      </c>
    </row>
    <row r="171" spans="2:27" x14ac:dyDescent="0.25">
      <c r="B171" t="s">
        <v>275</v>
      </c>
      <c r="C171">
        <v>154.76923076923077</v>
      </c>
      <c r="D171">
        <v>153.10967741935485</v>
      </c>
      <c r="E171">
        <v>162.55555555555554</v>
      </c>
      <c r="F171">
        <v>138.0952380952381</v>
      </c>
      <c r="G171">
        <v>162.82142857142858</v>
      </c>
      <c r="H171">
        <v>107.85276073619632</v>
      </c>
      <c r="M171" s="15" t="s">
        <v>151</v>
      </c>
      <c r="N171">
        <v>198</v>
      </c>
      <c r="O171" s="137" t="str">
        <f>+IF(N171-cornT!H66&gt;0,"","!!")</f>
        <v/>
      </c>
      <c r="P171" s="203">
        <f t="shared" si="1"/>
        <v>0</v>
      </c>
      <c r="R171" s="196">
        <v>198</v>
      </c>
      <c r="S171">
        <v>188.19791666666669</v>
      </c>
      <c r="T171">
        <v>151</v>
      </c>
      <c r="U171">
        <v>153</v>
      </c>
      <c r="V171">
        <v>198</v>
      </c>
      <c r="W171" s="196">
        <v>178</v>
      </c>
      <c r="X171" s="196">
        <v>55</v>
      </c>
      <c r="AA171" s="227">
        <v>211</v>
      </c>
    </row>
    <row r="172" spans="2:27" x14ac:dyDescent="0.25">
      <c r="B172" t="s">
        <v>334</v>
      </c>
      <c r="C172">
        <v>189.93055555555554</v>
      </c>
      <c r="D172">
        <v>183.1298245614035</v>
      </c>
      <c r="E172">
        <v>183.9</v>
      </c>
      <c r="F172">
        <v>173.97260273972603</v>
      </c>
      <c r="G172">
        <v>177.32467532467533</v>
      </c>
      <c r="H172">
        <v>179.07590759075907</v>
      </c>
      <c r="M172" s="15" t="s">
        <v>153</v>
      </c>
      <c r="N172">
        <v>211</v>
      </c>
      <c r="O172" s="137" t="str">
        <f>+IF(N172-cornT!H67&gt;0,"","!!")</f>
        <v/>
      </c>
      <c r="P172" s="203">
        <f t="shared" si="1"/>
        <v>0</v>
      </c>
      <c r="R172" s="196">
        <v>211</v>
      </c>
      <c r="S172">
        <v>206.17187500000003</v>
      </c>
      <c r="T172">
        <v>182</v>
      </c>
      <c r="U172">
        <v>187</v>
      </c>
      <c r="V172">
        <v>211</v>
      </c>
      <c r="W172" s="196">
        <v>195</v>
      </c>
      <c r="X172" s="196">
        <v>59</v>
      </c>
      <c r="AA172" s="227">
        <v>187</v>
      </c>
    </row>
    <row r="173" spans="2:27" x14ac:dyDescent="0.25">
      <c r="B173" t="s">
        <v>252</v>
      </c>
      <c r="C173">
        <v>162.1</v>
      </c>
      <c r="D173">
        <v>158.67005076142132</v>
      </c>
      <c r="E173">
        <v>145.91176470588235</v>
      </c>
      <c r="F173">
        <v>154.59459459459458</v>
      </c>
      <c r="G173">
        <v>190.8</v>
      </c>
      <c r="H173">
        <v>156.96969696969697</v>
      </c>
      <c r="M173" s="15" t="s">
        <v>155</v>
      </c>
      <c r="N173">
        <v>187</v>
      </c>
      <c r="O173" s="137" t="str">
        <f>+IF(N173-cornT!H68&gt;0,"","!!")</f>
        <v/>
      </c>
      <c r="P173" s="203">
        <f t="shared" si="1"/>
        <v>0</v>
      </c>
      <c r="R173" s="196">
        <v>188</v>
      </c>
      <c r="S173">
        <v>197.71354166666669</v>
      </c>
      <c r="T173">
        <v>170</v>
      </c>
      <c r="U173" s="135">
        <v>171</v>
      </c>
      <c r="V173">
        <v>187</v>
      </c>
      <c r="W173" s="196">
        <v>187</v>
      </c>
      <c r="X173" s="196">
        <v>52</v>
      </c>
      <c r="AA173" s="227">
        <v>199</v>
      </c>
    </row>
    <row r="174" spans="2:27" x14ac:dyDescent="0.25">
      <c r="B174" t="s">
        <v>310</v>
      </c>
      <c r="C174">
        <v>178.36764705882354</v>
      </c>
      <c r="D174">
        <v>162.87050359712231</v>
      </c>
      <c r="E174">
        <v>168.25949367088609</v>
      </c>
      <c r="F174">
        <v>165.24590163934425</v>
      </c>
      <c r="G174">
        <v>173.18032786885246</v>
      </c>
      <c r="H174">
        <v>182.42622950819671</v>
      </c>
      <c r="M174" s="15" t="s">
        <v>157</v>
      </c>
      <c r="N174">
        <v>199</v>
      </c>
      <c r="O174" s="137" t="str">
        <f>+IF(N174-cornT!H69&gt;0,"","!!")</f>
        <v/>
      </c>
      <c r="P174" s="203">
        <f t="shared" si="1"/>
        <v>0</v>
      </c>
      <c r="R174" s="196">
        <v>199</v>
      </c>
      <c r="S174">
        <v>213.57291666666669</v>
      </c>
      <c r="T174">
        <v>175</v>
      </c>
      <c r="U174">
        <v>184</v>
      </c>
      <c r="V174">
        <v>199</v>
      </c>
      <c r="W174" s="196">
        <v>202</v>
      </c>
      <c r="X174" s="196">
        <v>59</v>
      </c>
      <c r="AA174" s="227">
        <v>183</v>
      </c>
    </row>
    <row r="175" spans="2:27" x14ac:dyDescent="0.25">
      <c r="B175" t="s">
        <v>238</v>
      </c>
      <c r="C175">
        <v>155.15151515151516</v>
      </c>
      <c r="D175">
        <v>108.48024316109422</v>
      </c>
      <c r="E175">
        <v>148.02747252747253</v>
      </c>
      <c r="F175">
        <v>166.18075801749271</v>
      </c>
      <c r="G175">
        <v>198.74133333333333</v>
      </c>
      <c r="H175">
        <v>167.24637681159419</v>
      </c>
      <c r="M175" s="15" t="s">
        <v>159</v>
      </c>
      <c r="N175">
        <v>183</v>
      </c>
      <c r="O175" s="137" t="str">
        <f>+IF(N175-cornT!H70&gt;0,"","!!")</f>
        <v/>
      </c>
      <c r="P175" s="203">
        <f t="shared" si="1"/>
        <v>0</v>
      </c>
      <c r="R175" s="196">
        <v>185</v>
      </c>
      <c r="S175">
        <v>177.625</v>
      </c>
      <c r="T175">
        <v>164</v>
      </c>
      <c r="U175">
        <v>175</v>
      </c>
      <c r="V175">
        <v>183</v>
      </c>
      <c r="W175" s="196">
        <v>168</v>
      </c>
      <c r="X175" s="197">
        <v>56</v>
      </c>
      <c r="AA175" s="227">
        <v>180</v>
      </c>
    </row>
    <row r="176" spans="2:27" x14ac:dyDescent="0.25">
      <c r="B176" t="s">
        <v>274</v>
      </c>
      <c r="C176">
        <v>143.62068965517241</v>
      </c>
      <c r="D176">
        <v>129.01818181818183</v>
      </c>
      <c r="E176">
        <v>154.42424242424244</v>
      </c>
      <c r="F176">
        <v>128.30188679245282</v>
      </c>
      <c r="G176">
        <v>151.5593220338983</v>
      </c>
      <c r="H176">
        <v>68.333333333333329</v>
      </c>
      <c r="M176" s="15" t="s">
        <v>161</v>
      </c>
      <c r="N176">
        <v>180</v>
      </c>
      <c r="O176" s="137" t="str">
        <f>+IF(N176-cornT!H71&gt;0,"","!!")</f>
        <v/>
      </c>
      <c r="P176" s="203">
        <f t="shared" ref="P176:P208" si="2">+N176-V176</f>
        <v>0</v>
      </c>
      <c r="R176" s="196">
        <v>180</v>
      </c>
      <c r="S176">
        <v>167.05208333333334</v>
      </c>
      <c r="T176">
        <v>120</v>
      </c>
      <c r="U176" s="135">
        <v>115</v>
      </c>
      <c r="V176">
        <v>180</v>
      </c>
      <c r="W176" s="196">
        <v>158</v>
      </c>
      <c r="X176" s="196">
        <v>50</v>
      </c>
      <c r="AA176" s="227">
        <v>185</v>
      </c>
    </row>
    <row r="177" spans="1:27" x14ac:dyDescent="0.25">
      <c r="B177" t="s">
        <v>251</v>
      </c>
      <c r="C177">
        <v>155.53191489361703</v>
      </c>
      <c r="D177">
        <v>161.94565217391303</v>
      </c>
      <c r="E177">
        <v>142.875</v>
      </c>
      <c r="F177">
        <v>156.04395604395606</v>
      </c>
      <c r="G177">
        <v>189.38947368421051</v>
      </c>
      <c r="H177">
        <v>153.58695652173913</v>
      </c>
      <c r="M177" s="15" t="s">
        <v>163</v>
      </c>
      <c r="N177">
        <v>185</v>
      </c>
      <c r="O177" s="137" t="str">
        <f>+IF(N177-cornT!H72&gt;0,"","!!")</f>
        <v/>
      </c>
      <c r="P177" s="203">
        <f t="shared" si="2"/>
        <v>0</v>
      </c>
      <c r="R177" s="196">
        <v>186</v>
      </c>
      <c r="S177">
        <v>195.59895833333334</v>
      </c>
      <c r="T177">
        <v>161</v>
      </c>
      <c r="U177">
        <v>165</v>
      </c>
      <c r="V177">
        <v>185</v>
      </c>
      <c r="W177" s="196">
        <v>185</v>
      </c>
      <c r="X177" s="196">
        <v>51</v>
      </c>
      <c r="AA177" s="227">
        <v>203</v>
      </c>
    </row>
    <row r="178" spans="1:27" x14ac:dyDescent="0.25">
      <c r="B178" t="s">
        <v>320</v>
      </c>
      <c r="C178">
        <v>130.87912087912088</v>
      </c>
      <c r="D178">
        <v>164.73863636363637</v>
      </c>
      <c r="E178">
        <v>178.22641509433961</v>
      </c>
      <c r="F178">
        <v>160</v>
      </c>
      <c r="G178">
        <v>164.02061855670104</v>
      </c>
      <c r="H178">
        <v>141.71122994652407</v>
      </c>
      <c r="M178" s="15" t="s">
        <v>165</v>
      </c>
      <c r="N178">
        <v>203</v>
      </c>
      <c r="O178" s="137" t="str">
        <f>+IF(N178-cornT!H73&gt;0,"","!!")</f>
        <v/>
      </c>
      <c r="P178" s="203">
        <f t="shared" si="2"/>
        <v>0</v>
      </c>
      <c r="R178" s="196">
        <v>203</v>
      </c>
      <c r="S178">
        <v>187.140625</v>
      </c>
      <c r="T178">
        <v>170</v>
      </c>
      <c r="U178">
        <v>172</v>
      </c>
      <c r="V178">
        <v>203</v>
      </c>
      <c r="W178" s="196">
        <v>177</v>
      </c>
      <c r="X178" s="196">
        <v>56</v>
      </c>
      <c r="AA178" s="227">
        <v>210</v>
      </c>
    </row>
    <row r="179" spans="1:27" x14ac:dyDescent="0.25">
      <c r="B179" t="s">
        <v>287</v>
      </c>
      <c r="C179">
        <v>179.89570552147239</v>
      </c>
      <c r="D179">
        <v>164.69300911854103</v>
      </c>
      <c r="E179">
        <v>165.78550724637682</v>
      </c>
      <c r="F179">
        <v>184.84848484848484</v>
      </c>
      <c r="G179">
        <v>193.87462686567164</v>
      </c>
      <c r="H179">
        <v>180.96096096096096</v>
      </c>
      <c r="M179" s="15" t="s">
        <v>167</v>
      </c>
      <c r="N179">
        <v>210</v>
      </c>
      <c r="O179" s="137" t="str">
        <f>+IF(N179-cornT!H74&gt;0,"","!!")</f>
        <v/>
      </c>
      <c r="P179" s="203">
        <f t="shared" si="2"/>
        <v>0</v>
      </c>
      <c r="R179" s="196">
        <v>211</v>
      </c>
      <c r="S179">
        <v>216.74479166666669</v>
      </c>
      <c r="T179">
        <v>187</v>
      </c>
      <c r="U179">
        <v>190</v>
      </c>
      <c r="V179">
        <v>210</v>
      </c>
      <c r="W179" s="196">
        <v>205</v>
      </c>
      <c r="X179" s="196">
        <v>62</v>
      </c>
      <c r="AA179" s="227">
        <v>203</v>
      </c>
    </row>
    <row r="180" spans="1:27" x14ac:dyDescent="0.25">
      <c r="B180" t="s">
        <v>286</v>
      </c>
      <c r="C180">
        <v>180.94827586206895</v>
      </c>
      <c r="D180">
        <v>162.70338983050848</v>
      </c>
      <c r="E180">
        <v>166.88059701492537</v>
      </c>
      <c r="F180">
        <v>171.0843373493976</v>
      </c>
      <c r="G180">
        <v>189.56485355648536</v>
      </c>
      <c r="H180">
        <v>183.79746835443038</v>
      </c>
      <c r="M180" s="15" t="s">
        <v>169</v>
      </c>
      <c r="N180">
        <v>203</v>
      </c>
      <c r="O180" s="137" t="str">
        <f>+IF(N180-cornT!H75&gt;0,"","!!")</f>
        <v/>
      </c>
      <c r="P180" s="203">
        <f t="shared" si="2"/>
        <v>0</v>
      </c>
      <c r="R180" s="196">
        <v>204</v>
      </c>
      <c r="S180">
        <v>216.74479166666669</v>
      </c>
      <c r="T180">
        <v>185</v>
      </c>
      <c r="U180">
        <v>195</v>
      </c>
      <c r="V180">
        <v>203</v>
      </c>
      <c r="W180" s="196">
        <v>205</v>
      </c>
      <c r="X180" s="196">
        <v>60</v>
      </c>
      <c r="AA180" s="227">
        <v>186</v>
      </c>
    </row>
    <row r="181" spans="1:27" x14ac:dyDescent="0.25">
      <c r="B181" t="s">
        <v>250</v>
      </c>
      <c r="C181">
        <v>162.39047619047619</v>
      </c>
      <c r="D181">
        <v>151.45714285714286</v>
      </c>
      <c r="E181">
        <v>137.54838709677421</v>
      </c>
      <c r="F181">
        <v>129.41176470588235</v>
      </c>
      <c r="G181">
        <v>176.46846846846847</v>
      </c>
      <c r="H181">
        <v>148.72727272727272</v>
      </c>
      <c r="M181" s="15" t="s">
        <v>171</v>
      </c>
      <c r="N181">
        <v>186</v>
      </c>
      <c r="O181" s="137" t="str">
        <f>+IF(N181-cornT!H76&gt;0,"","!!")</f>
        <v/>
      </c>
      <c r="P181" s="203">
        <f t="shared" si="2"/>
        <v>0</v>
      </c>
      <c r="R181" s="196">
        <v>186</v>
      </c>
      <c r="S181">
        <v>175.51041666666669</v>
      </c>
      <c r="T181">
        <v>156</v>
      </c>
      <c r="U181">
        <v>162</v>
      </c>
      <c r="V181">
        <v>186</v>
      </c>
      <c r="W181" s="196">
        <v>166</v>
      </c>
      <c r="X181" s="196">
        <v>50</v>
      </c>
      <c r="AA181" s="227">
        <v>196</v>
      </c>
    </row>
    <row r="182" spans="1:27" x14ac:dyDescent="0.25">
      <c r="B182" t="s">
        <v>285</v>
      </c>
      <c r="C182">
        <v>180.95238095238096</v>
      </c>
      <c r="D182">
        <v>160.26865671641792</v>
      </c>
      <c r="E182">
        <v>167.64893617021278</v>
      </c>
      <c r="F182">
        <v>171.18644067796609</v>
      </c>
      <c r="G182">
        <v>186.01092896174865</v>
      </c>
      <c r="H182">
        <v>171.09890109890111</v>
      </c>
      <c r="M182" s="15" t="s">
        <v>173</v>
      </c>
      <c r="N182">
        <v>196</v>
      </c>
      <c r="O182" s="137" t="str">
        <f>+IF(N182-cornT!H77&gt;0,"","!!")</f>
        <v/>
      </c>
      <c r="P182" s="203">
        <f t="shared" si="2"/>
        <v>0</v>
      </c>
      <c r="R182" s="196">
        <v>196</v>
      </c>
      <c r="S182">
        <v>208.28645833333334</v>
      </c>
      <c r="T182">
        <v>178</v>
      </c>
      <c r="U182">
        <v>178</v>
      </c>
      <c r="V182">
        <v>196</v>
      </c>
      <c r="W182" s="196">
        <v>197</v>
      </c>
      <c r="X182" s="196">
        <v>59</v>
      </c>
      <c r="AA182" s="227">
        <v>204</v>
      </c>
    </row>
    <row r="183" spans="1:27" x14ac:dyDescent="0.25">
      <c r="B183" t="s">
        <v>284</v>
      </c>
      <c r="C183">
        <v>166.07555555555555</v>
      </c>
      <c r="D183">
        <v>133.87024608501119</v>
      </c>
      <c r="E183">
        <v>146.61506276150627</v>
      </c>
      <c r="F183">
        <v>185.23489932885906</v>
      </c>
      <c r="G183">
        <v>197.64331210191082</v>
      </c>
      <c r="H183">
        <v>181.49122807017545</v>
      </c>
      <c r="M183" s="15" t="s">
        <v>175</v>
      </c>
      <c r="N183" s="198">
        <v>204</v>
      </c>
      <c r="O183" s="137" t="str">
        <f>+IF(N183-cornT!H78&gt;0,"","!!")</f>
        <v/>
      </c>
      <c r="P183" s="203">
        <f t="shared" si="2"/>
        <v>0</v>
      </c>
      <c r="R183" s="196">
        <v>209</v>
      </c>
      <c r="S183">
        <v>215.68750000000003</v>
      </c>
      <c r="T183">
        <v>176</v>
      </c>
      <c r="U183">
        <v>187</v>
      </c>
      <c r="V183" s="198">
        <v>204</v>
      </c>
      <c r="W183" s="196">
        <v>204</v>
      </c>
      <c r="X183" s="196">
        <v>60</v>
      </c>
      <c r="AA183" s="227">
        <v>207</v>
      </c>
    </row>
    <row r="184" spans="1:27" x14ac:dyDescent="0.25">
      <c r="B184" t="s">
        <v>283</v>
      </c>
      <c r="C184">
        <v>181.23595505617976</v>
      </c>
      <c r="D184">
        <v>164.57549857549859</v>
      </c>
      <c r="E184">
        <v>164.86315789473684</v>
      </c>
      <c r="F184">
        <v>175.41899441340783</v>
      </c>
      <c r="G184">
        <v>189.01369863013699</v>
      </c>
      <c r="H184">
        <v>169.24369747899161</v>
      </c>
      <c r="M184" s="15" t="s">
        <v>177</v>
      </c>
      <c r="N184">
        <v>207</v>
      </c>
      <c r="O184" s="137" t="str">
        <f>+IF(N184-cornT!H79&gt;0,"","!!")</f>
        <v/>
      </c>
      <c r="P184" s="203">
        <f t="shared" si="2"/>
        <v>0</v>
      </c>
      <c r="R184" s="196">
        <v>207</v>
      </c>
      <c r="S184">
        <v>216.74479166666669</v>
      </c>
      <c r="T184">
        <v>178</v>
      </c>
      <c r="U184">
        <v>184</v>
      </c>
      <c r="V184">
        <v>207</v>
      </c>
      <c r="W184" s="196">
        <v>205</v>
      </c>
      <c r="X184" s="196">
        <v>58</v>
      </c>
      <c r="AA184" s="227">
        <v>200</v>
      </c>
    </row>
    <row r="185" spans="1:27" x14ac:dyDescent="0.25">
      <c r="B185" t="s">
        <v>333</v>
      </c>
      <c r="C185">
        <v>172.87234042553192</v>
      </c>
      <c r="D185">
        <v>171.50837988826817</v>
      </c>
      <c r="E185">
        <v>176.85858585858585</v>
      </c>
      <c r="F185">
        <v>148.66310160427807</v>
      </c>
      <c r="G185">
        <v>177.67391304347825</v>
      </c>
      <c r="H185">
        <v>135.40229885057471</v>
      </c>
      <c r="M185" s="15" t="s">
        <v>179</v>
      </c>
      <c r="N185">
        <v>200</v>
      </c>
      <c r="O185" s="137" t="str">
        <f>+IF(N185-cornT!H80&gt;0,"","!!")</f>
        <v/>
      </c>
      <c r="P185" s="203">
        <f t="shared" si="2"/>
        <v>0</v>
      </c>
      <c r="R185" s="196">
        <v>200</v>
      </c>
      <c r="S185">
        <v>195.59895833333334</v>
      </c>
      <c r="T185">
        <v>163</v>
      </c>
      <c r="U185">
        <v>166</v>
      </c>
      <c r="V185">
        <v>200</v>
      </c>
      <c r="W185" s="196">
        <v>185</v>
      </c>
      <c r="X185" s="196">
        <v>52</v>
      </c>
      <c r="AA185" s="227">
        <v>210</v>
      </c>
    </row>
    <row r="186" spans="1:27" x14ac:dyDescent="0.25">
      <c r="B186" t="s">
        <v>249</v>
      </c>
      <c r="C186">
        <v>168.44</v>
      </c>
      <c r="D186">
        <v>167.71493212669682</v>
      </c>
      <c r="E186">
        <v>159.34024896265561</v>
      </c>
      <c r="F186">
        <v>175.38461538461539</v>
      </c>
      <c r="G186">
        <v>190.8388429752066</v>
      </c>
      <c r="H186">
        <v>162.2844827586207</v>
      </c>
      <c r="M186" s="15" t="s">
        <v>181</v>
      </c>
      <c r="N186">
        <v>210</v>
      </c>
      <c r="O186" s="137" t="str">
        <f>+IF(N186-cornT!H81&gt;0,"","!!")</f>
        <v/>
      </c>
      <c r="P186" s="203">
        <f t="shared" si="2"/>
        <v>0</v>
      </c>
      <c r="R186" s="196">
        <v>210</v>
      </c>
      <c r="S186">
        <v>214.63020833333334</v>
      </c>
      <c r="T186">
        <v>173</v>
      </c>
      <c r="U186">
        <v>182</v>
      </c>
      <c r="V186">
        <v>210</v>
      </c>
      <c r="W186" s="196">
        <v>203</v>
      </c>
      <c r="X186" s="196">
        <v>58</v>
      </c>
      <c r="AA186" s="227">
        <v>210</v>
      </c>
    </row>
    <row r="187" spans="1:27" s="36" customFormat="1" x14ac:dyDescent="0.25">
      <c r="A187" s="22"/>
      <c r="B187" s="22" t="str">
        <f>+B186</f>
        <v>POTTAWATTAMIE</v>
      </c>
      <c r="C187" s="22">
        <v>168.44</v>
      </c>
      <c r="D187" s="22">
        <v>167.71493212669682</v>
      </c>
      <c r="E187" s="22">
        <v>159.34024896265561</v>
      </c>
      <c r="F187" s="22">
        <v>175.38461538461539</v>
      </c>
      <c r="G187" s="22">
        <v>190.8388429752066</v>
      </c>
      <c r="H187" s="22">
        <v>162.2844827586207</v>
      </c>
      <c r="I187" s="22"/>
      <c r="J187" s="22"/>
      <c r="K187" s="22"/>
      <c r="L187"/>
      <c r="M187" s="35" t="s">
        <v>183</v>
      </c>
      <c r="N187">
        <v>210</v>
      </c>
      <c r="O187" s="137" t="str">
        <f>+IF(N187-cornT!H82&gt;0,"","!!")</f>
        <v/>
      </c>
      <c r="P187" s="203">
        <f t="shared" si="2"/>
        <v>0</v>
      </c>
      <c r="Q187"/>
      <c r="R187" s="196">
        <v>210</v>
      </c>
      <c r="S187" s="36">
        <v>214.63020833333334</v>
      </c>
      <c r="T187">
        <v>173</v>
      </c>
      <c r="U187">
        <v>182</v>
      </c>
      <c r="V187">
        <v>210</v>
      </c>
      <c r="W187" s="196">
        <v>203</v>
      </c>
      <c r="X187" s="196">
        <v>58</v>
      </c>
      <c r="AA187" s="227">
        <v>213</v>
      </c>
    </row>
    <row r="188" spans="1:27" x14ac:dyDescent="0.25">
      <c r="B188" t="s">
        <v>332</v>
      </c>
      <c r="C188">
        <v>173.6328125</v>
      </c>
      <c r="D188">
        <v>180.1640625</v>
      </c>
      <c r="E188">
        <v>179.87234042553192</v>
      </c>
      <c r="F188">
        <v>164.96350364963504</v>
      </c>
      <c r="G188">
        <v>182.65068493150685</v>
      </c>
      <c r="H188">
        <v>150.55555555555554</v>
      </c>
      <c r="M188" s="15" t="s">
        <v>185</v>
      </c>
      <c r="N188">
        <v>213</v>
      </c>
      <c r="O188" s="137" t="str">
        <f>+IF(N188-cornT!H83&gt;0,"","!!")</f>
        <v/>
      </c>
      <c r="P188" s="203">
        <f t="shared" si="2"/>
        <v>0</v>
      </c>
      <c r="R188" s="196">
        <v>213</v>
      </c>
      <c r="S188">
        <v>208.28645833333334</v>
      </c>
      <c r="T188">
        <v>177</v>
      </c>
      <c r="U188">
        <v>177</v>
      </c>
      <c r="V188">
        <v>213</v>
      </c>
      <c r="W188" s="196">
        <v>197</v>
      </c>
      <c r="X188" s="196">
        <v>56</v>
      </c>
      <c r="AA188" s="227">
        <v>179</v>
      </c>
    </row>
    <row r="189" spans="1:27" x14ac:dyDescent="0.25">
      <c r="B189" t="s">
        <v>273</v>
      </c>
      <c r="C189">
        <v>148.66666666666666</v>
      </c>
      <c r="D189">
        <v>141.35555555555555</v>
      </c>
      <c r="E189">
        <v>138.73469387755102</v>
      </c>
      <c r="F189">
        <v>112.76595744680851</v>
      </c>
      <c r="G189">
        <v>131.21100917431193</v>
      </c>
      <c r="H189">
        <v>90.485436893203882</v>
      </c>
      <c r="M189" s="15" t="s">
        <v>187</v>
      </c>
      <c r="N189">
        <v>179</v>
      </c>
      <c r="O189" s="137" t="str">
        <f>+IF(N189-cornT!H84&gt;0,"","!!")</f>
        <v/>
      </c>
      <c r="P189" s="203">
        <f t="shared" si="2"/>
        <v>0</v>
      </c>
      <c r="R189" s="196">
        <v>180</v>
      </c>
      <c r="S189">
        <v>154.36458333333334</v>
      </c>
      <c r="T189">
        <v>125</v>
      </c>
      <c r="U189">
        <v>122</v>
      </c>
      <c r="V189">
        <v>179</v>
      </c>
      <c r="W189" s="196">
        <v>146</v>
      </c>
      <c r="X189" s="196">
        <v>43</v>
      </c>
      <c r="AA189" s="227">
        <v>214</v>
      </c>
    </row>
    <row r="190" spans="1:27" x14ac:dyDescent="0.25">
      <c r="B190" t="s">
        <v>237</v>
      </c>
      <c r="C190">
        <v>182.32704402515722</v>
      </c>
      <c r="D190">
        <v>131.56172839506172</v>
      </c>
      <c r="E190">
        <v>171.44632768361581</v>
      </c>
      <c r="F190">
        <v>179.48717948717947</v>
      </c>
      <c r="G190">
        <v>180.34463276836158</v>
      </c>
      <c r="H190">
        <v>186.35568513119534</v>
      </c>
      <c r="M190" s="15" t="s">
        <v>189</v>
      </c>
      <c r="N190">
        <v>214</v>
      </c>
      <c r="O190" s="137" t="str">
        <f>+IF(N190-cornT!H85&gt;0,"","!!")</f>
        <v/>
      </c>
      <c r="P190" s="203">
        <f t="shared" si="2"/>
        <v>0</v>
      </c>
      <c r="R190" s="196">
        <v>214</v>
      </c>
      <c r="S190">
        <v>216.74479166666669</v>
      </c>
      <c r="T190">
        <v>170</v>
      </c>
      <c r="U190">
        <v>178</v>
      </c>
      <c r="V190">
        <v>214</v>
      </c>
      <c r="W190" s="196">
        <v>205</v>
      </c>
      <c r="X190" s="196">
        <v>60</v>
      </c>
      <c r="AA190" s="227">
        <v>216</v>
      </c>
    </row>
    <row r="191" spans="1:27" x14ac:dyDescent="0.25">
      <c r="B191" t="s">
        <v>318</v>
      </c>
      <c r="C191">
        <v>145.04347826086956</v>
      </c>
      <c r="D191">
        <v>164.44019138755982</v>
      </c>
      <c r="E191">
        <v>178.73599999999999</v>
      </c>
      <c r="F191">
        <v>178.07017543859649</v>
      </c>
      <c r="G191">
        <v>181.74025974025975</v>
      </c>
      <c r="H191">
        <v>148.49557522123894</v>
      </c>
      <c r="M191" s="15" t="s">
        <v>191</v>
      </c>
      <c r="N191">
        <v>216</v>
      </c>
      <c r="O191" s="137" t="str">
        <f>+IF(N191-cornT!H86&gt;0,"","!!")</f>
        <v/>
      </c>
      <c r="P191" s="203">
        <f t="shared" si="2"/>
        <v>0</v>
      </c>
      <c r="R191" s="196">
        <v>216</v>
      </c>
      <c r="S191">
        <v>206.17187500000003</v>
      </c>
      <c r="T191">
        <v>172</v>
      </c>
      <c r="U191">
        <v>174</v>
      </c>
      <c r="V191">
        <v>216</v>
      </c>
      <c r="W191" s="196">
        <v>195</v>
      </c>
      <c r="X191" s="196">
        <v>61</v>
      </c>
      <c r="AA191" s="227">
        <v>215</v>
      </c>
    </row>
    <row r="192" spans="1:27" x14ac:dyDescent="0.25">
      <c r="B192" t="s">
        <v>236</v>
      </c>
      <c r="C192">
        <v>168.91719745222929</v>
      </c>
      <c r="D192">
        <v>169.75238095238095</v>
      </c>
      <c r="E192">
        <v>165.32753623188407</v>
      </c>
      <c r="F192">
        <v>186.54970760233917</v>
      </c>
      <c r="G192">
        <v>199.99431818181819</v>
      </c>
      <c r="H192">
        <v>170.625</v>
      </c>
      <c r="M192" s="15" t="s">
        <v>193</v>
      </c>
      <c r="N192">
        <v>215</v>
      </c>
      <c r="O192" s="137" t="str">
        <f>+IF(N192-cornT!H87&gt;0,"","!!")</f>
        <v/>
      </c>
      <c r="P192" s="203">
        <f t="shared" si="2"/>
        <v>0</v>
      </c>
      <c r="R192" s="196">
        <v>215</v>
      </c>
      <c r="S192">
        <v>206.17187500000003</v>
      </c>
      <c r="T192">
        <v>180</v>
      </c>
      <c r="U192">
        <v>186</v>
      </c>
      <c r="V192">
        <v>215</v>
      </c>
      <c r="W192" s="196">
        <v>195</v>
      </c>
      <c r="X192" s="196">
        <v>57</v>
      </c>
      <c r="AA192" s="227">
        <v>210</v>
      </c>
    </row>
    <row r="193" spans="2:27" x14ac:dyDescent="0.25">
      <c r="B193" t="s">
        <v>281</v>
      </c>
      <c r="C193">
        <v>174.26294820717132</v>
      </c>
      <c r="D193">
        <v>151.55158730158729</v>
      </c>
      <c r="E193">
        <v>142.31698113207548</v>
      </c>
      <c r="F193">
        <v>178.96825396825398</v>
      </c>
      <c r="G193">
        <v>180.15810276679841</v>
      </c>
      <c r="H193">
        <v>181.45161290322579</v>
      </c>
      <c r="M193" s="15" t="s">
        <v>195</v>
      </c>
      <c r="N193">
        <v>210</v>
      </c>
      <c r="O193" s="137" t="str">
        <f>+IF(N193-cornT!H88&gt;0,"","!!")</f>
        <v/>
      </c>
      <c r="P193" s="203">
        <f t="shared" si="2"/>
        <v>0</v>
      </c>
      <c r="R193" s="196">
        <v>212</v>
      </c>
      <c r="S193">
        <v>211.45833333333334</v>
      </c>
      <c r="T193">
        <v>186</v>
      </c>
      <c r="U193">
        <v>191</v>
      </c>
      <c r="V193">
        <v>210</v>
      </c>
      <c r="W193" s="196">
        <v>200</v>
      </c>
      <c r="X193" s="196">
        <v>64</v>
      </c>
      <c r="AA193" s="227">
        <v>212</v>
      </c>
    </row>
    <row r="194" spans="2:27" x14ac:dyDescent="0.25">
      <c r="B194" t="s">
        <v>331</v>
      </c>
      <c r="C194">
        <v>185.89285714285714</v>
      </c>
      <c r="D194">
        <v>182.36363636363637</v>
      </c>
      <c r="E194">
        <v>178.95238095238096</v>
      </c>
      <c r="F194">
        <v>153.40909090909091</v>
      </c>
      <c r="G194">
        <v>173.65597667638485</v>
      </c>
      <c r="H194">
        <v>161.3855421686747</v>
      </c>
      <c r="M194" s="15" t="s">
        <v>197</v>
      </c>
      <c r="N194">
        <v>212</v>
      </c>
      <c r="O194" s="137" t="str">
        <f>+IF(N194-cornT!H89&gt;0,"","!!")</f>
        <v/>
      </c>
      <c r="P194" s="203">
        <f t="shared" si="2"/>
        <v>0</v>
      </c>
      <c r="R194" s="196">
        <v>212</v>
      </c>
      <c r="S194">
        <v>198.77083333333334</v>
      </c>
      <c r="T194">
        <v>166</v>
      </c>
      <c r="U194">
        <v>171</v>
      </c>
      <c r="V194">
        <v>212</v>
      </c>
      <c r="W194" s="196">
        <v>188</v>
      </c>
      <c r="X194" s="196">
        <v>51</v>
      </c>
      <c r="AA194" s="227">
        <v>208</v>
      </c>
    </row>
    <row r="195" spans="2:27" x14ac:dyDescent="0.25">
      <c r="B195" t="s">
        <v>330</v>
      </c>
      <c r="C195">
        <v>180.35714285714286</v>
      </c>
      <c r="D195">
        <v>171.92546583850933</v>
      </c>
      <c r="E195">
        <v>173.4915254237288</v>
      </c>
      <c r="F195">
        <v>174.92163009404388</v>
      </c>
      <c r="G195">
        <v>180.76436781609195</v>
      </c>
      <c r="H195">
        <v>173.57142857142858</v>
      </c>
      <c r="M195" s="15" t="s">
        <v>199</v>
      </c>
      <c r="N195">
        <v>208</v>
      </c>
      <c r="O195" s="137" t="str">
        <f>+IF(N195-cornT!H90&gt;0,"","!!")</f>
        <v/>
      </c>
      <c r="P195" s="203">
        <f t="shared" si="2"/>
        <v>0</v>
      </c>
      <c r="R195" s="196">
        <v>208</v>
      </c>
      <c r="S195">
        <v>199.828125</v>
      </c>
      <c r="T195">
        <v>177</v>
      </c>
      <c r="U195">
        <v>177</v>
      </c>
      <c r="V195">
        <v>208</v>
      </c>
      <c r="W195" s="196">
        <v>189</v>
      </c>
      <c r="X195" s="196">
        <v>58</v>
      </c>
      <c r="AA195" s="227">
        <v>159</v>
      </c>
    </row>
    <row r="196" spans="2:27" x14ac:dyDescent="0.25">
      <c r="B196" t="s">
        <v>247</v>
      </c>
      <c r="C196">
        <v>154.57142857142858</v>
      </c>
      <c r="D196">
        <v>141.78723404255319</v>
      </c>
      <c r="E196">
        <v>136.28187919463087</v>
      </c>
      <c r="F196">
        <v>130.98591549295776</v>
      </c>
      <c r="G196">
        <v>149.85276073619633</v>
      </c>
      <c r="H196">
        <v>120.63694267515923</v>
      </c>
      <c r="M196" s="15" t="s">
        <v>201</v>
      </c>
      <c r="N196">
        <v>159</v>
      </c>
      <c r="O196" s="137" t="str">
        <f>+IF(N196-cornT!H91&gt;0,"","!!")</f>
        <v/>
      </c>
      <c r="P196" s="203">
        <f t="shared" si="2"/>
        <v>0</v>
      </c>
      <c r="R196" s="196">
        <v>160</v>
      </c>
      <c r="S196">
        <v>144.84895833333334</v>
      </c>
      <c r="T196">
        <v>144</v>
      </c>
      <c r="U196" s="135">
        <v>147</v>
      </c>
      <c r="V196">
        <v>159</v>
      </c>
      <c r="W196" s="196">
        <v>137</v>
      </c>
      <c r="X196" s="196">
        <v>40</v>
      </c>
      <c r="AA196" s="227">
        <v>183</v>
      </c>
    </row>
    <row r="197" spans="2:27" x14ac:dyDescent="0.25">
      <c r="B197" t="s">
        <v>272</v>
      </c>
      <c r="C197">
        <v>151.37037037037038</v>
      </c>
      <c r="D197">
        <v>151.61111111111111</v>
      </c>
      <c r="E197">
        <v>150.8780487804878</v>
      </c>
      <c r="F197">
        <v>144.14414414414415</v>
      </c>
      <c r="G197">
        <v>152.73333333333332</v>
      </c>
      <c r="H197">
        <v>108.97196261682242</v>
      </c>
      <c r="M197" s="15" t="s">
        <v>203</v>
      </c>
      <c r="N197">
        <v>183</v>
      </c>
      <c r="O197" s="137" t="str">
        <f>+IF(N197-cornT!H92&gt;0,"","!!")</f>
        <v/>
      </c>
      <c r="P197" s="203">
        <f t="shared" si="2"/>
        <v>0</v>
      </c>
      <c r="R197" s="196">
        <v>183</v>
      </c>
      <c r="S197">
        <v>164.9375</v>
      </c>
      <c r="T197">
        <v>141</v>
      </c>
      <c r="U197" s="135">
        <v>137</v>
      </c>
      <c r="V197">
        <v>183</v>
      </c>
      <c r="W197" s="196">
        <v>156</v>
      </c>
      <c r="X197" s="196">
        <v>46</v>
      </c>
      <c r="AA197" s="227">
        <v>189</v>
      </c>
    </row>
    <row r="198" spans="2:27" x14ac:dyDescent="0.25">
      <c r="B198" t="s">
        <v>260</v>
      </c>
      <c r="C198">
        <v>118.72340425531915</v>
      </c>
      <c r="D198">
        <v>154.75268817204301</v>
      </c>
      <c r="E198">
        <v>161.92233009708738</v>
      </c>
      <c r="F198">
        <v>141.30434782608697</v>
      </c>
      <c r="G198">
        <v>142.14432989690721</v>
      </c>
      <c r="H198">
        <v>87.010309278350519</v>
      </c>
      <c r="M198" s="15" t="s">
        <v>205</v>
      </c>
      <c r="N198">
        <v>189</v>
      </c>
      <c r="O198" s="137" t="str">
        <f>+IF(N198-cornT!H93&gt;0,"","!!")</f>
        <v/>
      </c>
      <c r="P198" s="203">
        <f t="shared" si="2"/>
        <v>0</v>
      </c>
      <c r="R198" s="196">
        <v>189</v>
      </c>
      <c r="S198">
        <v>163.88020833333334</v>
      </c>
      <c r="T198">
        <v>139</v>
      </c>
      <c r="U198">
        <v>137</v>
      </c>
      <c r="V198">
        <v>189</v>
      </c>
      <c r="W198" s="196">
        <v>155</v>
      </c>
      <c r="X198" s="196">
        <v>46</v>
      </c>
      <c r="AA198" s="227">
        <v>197</v>
      </c>
    </row>
    <row r="199" spans="2:27" x14ac:dyDescent="0.25">
      <c r="B199" t="s">
        <v>259</v>
      </c>
      <c r="C199">
        <v>134.91525423728814</v>
      </c>
      <c r="D199">
        <v>161.55963302752295</v>
      </c>
      <c r="E199">
        <v>164.21739130434781</v>
      </c>
      <c r="F199">
        <v>130</v>
      </c>
      <c r="G199">
        <v>156.11111111111111</v>
      </c>
      <c r="H199">
        <v>94.086956521739125</v>
      </c>
      <c r="M199" s="15" t="s">
        <v>207</v>
      </c>
      <c r="N199">
        <v>197</v>
      </c>
      <c r="O199" s="137" t="str">
        <f>+IF(N199-cornT!H94&gt;0,"","!!")</f>
        <v/>
      </c>
      <c r="P199" s="203">
        <f t="shared" si="2"/>
        <v>0</v>
      </c>
      <c r="R199" s="196">
        <v>197</v>
      </c>
      <c r="S199">
        <v>167.05208333333334</v>
      </c>
      <c r="T199">
        <v>143</v>
      </c>
      <c r="U199">
        <v>144</v>
      </c>
      <c r="V199">
        <v>197</v>
      </c>
      <c r="W199" s="196">
        <v>158</v>
      </c>
      <c r="X199" s="196">
        <v>48</v>
      </c>
      <c r="AA199" s="227">
        <v>185</v>
      </c>
    </row>
    <row r="200" spans="2:27" x14ac:dyDescent="0.25">
      <c r="B200" t="s">
        <v>271</v>
      </c>
      <c r="C200">
        <v>150.72972972972974</v>
      </c>
      <c r="D200">
        <v>162.70588235294119</v>
      </c>
      <c r="E200">
        <v>154.47999999999999</v>
      </c>
      <c r="F200">
        <v>130.49645390070921</v>
      </c>
      <c r="G200">
        <v>157.5851851851852</v>
      </c>
      <c r="H200">
        <v>98.67647058823529</v>
      </c>
      <c r="M200" s="15" t="s">
        <v>209</v>
      </c>
      <c r="N200">
        <v>185</v>
      </c>
      <c r="O200" s="137" t="str">
        <f>+IF(N200-cornT!H95&gt;0,"","!!")</f>
        <v/>
      </c>
      <c r="P200" s="203">
        <f t="shared" si="2"/>
        <v>0</v>
      </c>
      <c r="R200" s="196">
        <v>185</v>
      </c>
      <c r="S200">
        <v>178.68229166666669</v>
      </c>
      <c r="T200">
        <v>138</v>
      </c>
      <c r="U200">
        <v>141</v>
      </c>
      <c r="V200">
        <v>185</v>
      </c>
      <c r="W200" s="196">
        <v>169</v>
      </c>
      <c r="X200" s="196">
        <v>53</v>
      </c>
      <c r="AA200" s="227">
        <v>208</v>
      </c>
    </row>
    <row r="201" spans="2:27" x14ac:dyDescent="0.25">
      <c r="B201" t="s">
        <v>257</v>
      </c>
      <c r="C201">
        <v>150.33913043478262</v>
      </c>
      <c r="D201">
        <v>181.79372197309416</v>
      </c>
      <c r="E201">
        <v>171.78461538461539</v>
      </c>
      <c r="F201">
        <v>177.04918032786884</v>
      </c>
      <c r="G201">
        <v>168.4140625</v>
      </c>
      <c r="H201">
        <v>128.75502008032129</v>
      </c>
      <c r="M201" s="15" t="s">
        <v>211</v>
      </c>
      <c r="N201">
        <v>208</v>
      </c>
      <c r="O201" s="137" t="str">
        <f>+IF(N201-cornT!H96&gt;0,"","!!")</f>
        <v/>
      </c>
      <c r="P201" s="203">
        <f t="shared" si="2"/>
        <v>0</v>
      </c>
      <c r="R201" s="196">
        <v>208</v>
      </c>
      <c r="S201">
        <v>206.17187500000003</v>
      </c>
      <c r="T201">
        <v>164</v>
      </c>
      <c r="U201">
        <v>167</v>
      </c>
      <c r="V201">
        <v>208</v>
      </c>
      <c r="W201" s="196">
        <v>195</v>
      </c>
      <c r="X201" s="196">
        <v>59</v>
      </c>
      <c r="AA201" s="227">
        <v>175</v>
      </c>
    </row>
    <row r="202" spans="2:27" x14ac:dyDescent="0.25">
      <c r="B202" t="s">
        <v>269</v>
      </c>
      <c r="C202">
        <v>153.60869565217391</v>
      </c>
      <c r="D202">
        <v>141.66666666666666</v>
      </c>
      <c r="E202">
        <v>145.61538461538461</v>
      </c>
      <c r="F202">
        <v>101.09890109890109</v>
      </c>
      <c r="G202">
        <v>141.60784313725489</v>
      </c>
      <c r="H202">
        <v>70.370370370370367</v>
      </c>
      <c r="M202" s="15" t="s">
        <v>213</v>
      </c>
      <c r="N202">
        <v>175</v>
      </c>
      <c r="O202" s="137" t="str">
        <f>+IF(N202-cornT!H97&gt;0,"","!!")</f>
        <v/>
      </c>
      <c r="P202" s="203">
        <f t="shared" si="2"/>
        <v>0</v>
      </c>
      <c r="R202" s="196">
        <v>175</v>
      </c>
      <c r="S202">
        <v>165.99479166666669</v>
      </c>
      <c r="T202">
        <v>120</v>
      </c>
      <c r="U202">
        <v>116</v>
      </c>
      <c r="V202">
        <v>175</v>
      </c>
      <c r="W202" s="196">
        <v>157</v>
      </c>
      <c r="X202" s="196">
        <v>44</v>
      </c>
      <c r="AA202" s="227">
        <v>200</v>
      </c>
    </row>
    <row r="203" spans="2:27" x14ac:dyDescent="0.25">
      <c r="B203" t="s">
        <v>328</v>
      </c>
      <c r="C203">
        <v>188.65</v>
      </c>
      <c r="D203">
        <v>172.44444444444446</v>
      </c>
      <c r="E203">
        <v>180.94407158836688</v>
      </c>
      <c r="F203">
        <v>163.43115124153499</v>
      </c>
      <c r="G203">
        <v>175.26046511627908</v>
      </c>
      <c r="H203">
        <v>167.21698113207546</v>
      </c>
      <c r="M203" s="15" t="s">
        <v>215</v>
      </c>
      <c r="N203">
        <v>200</v>
      </c>
      <c r="O203" s="137" t="str">
        <f>+IF(N203-cornT!H98&gt;0,"","!!")</f>
        <v/>
      </c>
      <c r="P203" s="203">
        <f t="shared" si="2"/>
        <v>0</v>
      </c>
      <c r="R203" s="196">
        <v>201</v>
      </c>
      <c r="S203">
        <v>212.51562500000003</v>
      </c>
      <c r="T203">
        <v>175</v>
      </c>
      <c r="U203">
        <v>175</v>
      </c>
      <c r="V203">
        <v>200</v>
      </c>
      <c r="W203" s="196">
        <v>201</v>
      </c>
      <c r="X203" s="196">
        <v>55</v>
      </c>
      <c r="AA203" s="227">
        <v>198</v>
      </c>
    </row>
    <row r="204" spans="2:27" x14ac:dyDescent="0.25">
      <c r="B204" t="s">
        <v>309</v>
      </c>
      <c r="C204">
        <v>188.125</v>
      </c>
      <c r="D204">
        <v>171.97619047619048</v>
      </c>
      <c r="E204">
        <v>184.8125</v>
      </c>
      <c r="F204">
        <v>171.21212121212122</v>
      </c>
      <c r="G204">
        <v>178.87603305785123</v>
      </c>
      <c r="H204">
        <v>183.36065573770492</v>
      </c>
      <c r="M204" s="15" t="s">
        <v>217</v>
      </c>
      <c r="N204">
        <v>198</v>
      </c>
      <c r="O204" s="137" t="str">
        <f>+IF(N204-cornT!H99&gt;0,"","!!")</f>
        <v/>
      </c>
      <c r="P204" s="203">
        <f t="shared" si="2"/>
        <v>0</v>
      </c>
      <c r="R204" s="196">
        <v>198</v>
      </c>
      <c r="S204">
        <v>215.68750000000003</v>
      </c>
      <c r="T204">
        <v>176</v>
      </c>
      <c r="U204">
        <v>177</v>
      </c>
      <c r="V204">
        <v>198</v>
      </c>
      <c r="W204" s="196">
        <v>204</v>
      </c>
      <c r="X204" s="196">
        <v>59</v>
      </c>
      <c r="AA204" s="227">
        <v>210</v>
      </c>
    </row>
    <row r="205" spans="2:27" x14ac:dyDescent="0.25">
      <c r="B205" t="s">
        <v>294</v>
      </c>
      <c r="C205">
        <v>170.07299270072994</v>
      </c>
      <c r="D205">
        <v>155.01098901098902</v>
      </c>
      <c r="E205">
        <v>159.27044025157232</v>
      </c>
      <c r="F205">
        <v>155.10204081632654</v>
      </c>
      <c r="G205">
        <v>152.14696485623003</v>
      </c>
      <c r="H205">
        <v>174.3973941368078</v>
      </c>
      <c r="M205" s="15" t="s">
        <v>219</v>
      </c>
      <c r="N205">
        <v>210</v>
      </c>
      <c r="O205" s="137" t="str">
        <f>+IF(N205-cornT!H100&gt;0,"","!!")</f>
        <v/>
      </c>
      <c r="P205" s="203">
        <f t="shared" si="2"/>
        <v>0</v>
      </c>
      <c r="R205" s="196">
        <v>211</v>
      </c>
      <c r="S205">
        <v>195.59895833333334</v>
      </c>
      <c r="T205">
        <v>180</v>
      </c>
      <c r="U205">
        <v>186</v>
      </c>
      <c r="V205">
        <v>210</v>
      </c>
      <c r="W205" s="196">
        <v>185</v>
      </c>
      <c r="X205" s="196">
        <v>55</v>
      </c>
      <c r="AA205" s="227">
        <v>201</v>
      </c>
    </row>
    <row r="206" spans="2:27" x14ac:dyDescent="0.25">
      <c r="B206" t="s">
        <v>230</v>
      </c>
      <c r="C206">
        <v>168.8743961352657</v>
      </c>
      <c r="D206">
        <v>126.94814814814815</v>
      </c>
      <c r="E206">
        <v>151.2913043478261</v>
      </c>
      <c r="F206">
        <v>180.1354401805869</v>
      </c>
      <c r="G206">
        <v>182.10407239819006</v>
      </c>
      <c r="H206">
        <v>155.09345794392524</v>
      </c>
      <c r="M206" s="15" t="s">
        <v>221</v>
      </c>
      <c r="N206">
        <v>201</v>
      </c>
      <c r="O206" s="137" t="str">
        <f>+IF(N206-cornT!H101&gt;0,"","!!")</f>
        <v/>
      </c>
      <c r="P206" s="203">
        <f t="shared" si="2"/>
        <v>0</v>
      </c>
      <c r="R206" s="196">
        <v>204</v>
      </c>
      <c r="S206">
        <v>211.45833333333334</v>
      </c>
      <c r="T206">
        <v>171</v>
      </c>
      <c r="U206">
        <v>182</v>
      </c>
      <c r="V206">
        <v>201</v>
      </c>
      <c r="W206" s="196">
        <v>200</v>
      </c>
      <c r="X206" s="196">
        <v>56</v>
      </c>
      <c r="AA206" s="227">
        <v>191</v>
      </c>
    </row>
    <row r="207" spans="2:27" x14ac:dyDescent="0.25">
      <c r="B207" t="s">
        <v>308</v>
      </c>
      <c r="C207">
        <v>184.55357142857142</v>
      </c>
      <c r="D207">
        <v>171.14285714285714</v>
      </c>
      <c r="E207">
        <v>173.36254980079681</v>
      </c>
      <c r="F207">
        <v>165.95744680851064</v>
      </c>
      <c r="G207">
        <v>179.34782608695653</v>
      </c>
      <c r="H207">
        <v>191.59663865546219</v>
      </c>
      <c r="M207" s="15" t="s">
        <v>223</v>
      </c>
      <c r="N207">
        <v>191</v>
      </c>
      <c r="O207" s="137" t="str">
        <f>+IF(N207-cornT!H102&gt;0,"","!!")</f>
        <v/>
      </c>
      <c r="P207" s="203">
        <f t="shared" si="2"/>
        <v>0</v>
      </c>
      <c r="R207" s="196">
        <v>192</v>
      </c>
      <c r="S207">
        <v>213.57291666666669</v>
      </c>
      <c r="T207">
        <v>175</v>
      </c>
      <c r="U207">
        <v>179</v>
      </c>
      <c r="V207">
        <v>191</v>
      </c>
      <c r="W207" s="196">
        <v>202</v>
      </c>
      <c r="X207" s="196">
        <v>59</v>
      </c>
      <c r="AA207" s="227">
        <v>200</v>
      </c>
    </row>
    <row r="208" spans="2:27" x14ac:dyDescent="0.25">
      <c r="B208" t="s">
        <v>306</v>
      </c>
      <c r="C208">
        <v>180.94972067039106</v>
      </c>
      <c r="D208">
        <v>181.20571428571429</v>
      </c>
      <c r="E208">
        <v>181.7715736040609</v>
      </c>
      <c r="F208">
        <v>158.09018567639257</v>
      </c>
      <c r="G208">
        <v>178.50969529085873</v>
      </c>
      <c r="H208">
        <v>147.02549575070822</v>
      </c>
      <c r="M208" s="15" t="s">
        <v>225</v>
      </c>
      <c r="N208">
        <v>200</v>
      </c>
      <c r="O208" s="137" t="str">
        <f>+IF(N208-cornT!H103&gt;0,"","!!")</f>
        <v/>
      </c>
      <c r="P208" s="203">
        <f t="shared" si="2"/>
        <v>0</v>
      </c>
      <c r="R208" s="196">
        <v>200</v>
      </c>
      <c r="S208">
        <v>209.34375000000003</v>
      </c>
      <c r="T208">
        <v>174</v>
      </c>
      <c r="U208">
        <v>174</v>
      </c>
      <c r="V208">
        <v>200</v>
      </c>
      <c r="W208" s="196">
        <v>198</v>
      </c>
      <c r="X208" s="196">
        <v>59</v>
      </c>
    </row>
    <row r="210" spans="15:16" x14ac:dyDescent="0.25">
      <c r="O210" t="s">
        <v>392</v>
      </c>
      <c r="P210">
        <f>+COUNTIF($P$109:$P$208,"&gt;0")</f>
        <v>0</v>
      </c>
    </row>
    <row r="211" spans="15:16" x14ac:dyDescent="0.25">
      <c r="O211" t="s">
        <v>394</v>
      </c>
      <c r="P211" t="e">
        <f>+AVERAGEIF($P$109:$P$208,"&gt;0")</f>
        <v>#DIV/0!</v>
      </c>
    </row>
    <row r="213" spans="15:16" x14ac:dyDescent="0.25">
      <c r="O213" t="s">
        <v>393</v>
      </c>
      <c r="P213">
        <f>+COUNTIF($P$109:$P$208,"&lt;0")</f>
        <v>0</v>
      </c>
    </row>
    <row r="214" spans="15:16" x14ac:dyDescent="0.25">
      <c r="O214" t="s">
        <v>395</v>
      </c>
      <c r="P214" t="e">
        <f>+AVERAGEIF($P$109:$P$208,"&lt;0")</f>
        <v>#DIV/0!</v>
      </c>
    </row>
    <row r="216" spans="15:16" x14ac:dyDescent="0.25">
      <c r="O216" t="s">
        <v>396</v>
      </c>
      <c r="P216">
        <f>+COUNTIF($P$109:$P$208,"=0")</f>
        <v>100</v>
      </c>
    </row>
  </sheetData>
  <sortState ref="A2:U100">
    <sortCondition ref="K2:K10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218"/>
  <sheetViews>
    <sheetView topLeftCell="F115" workbookViewId="0">
      <selection activeCell="M209" sqref="M209"/>
    </sheetView>
  </sheetViews>
  <sheetFormatPr defaultColWidth="8.85546875" defaultRowHeight="15" x14ac:dyDescent="0.25"/>
  <cols>
    <col min="13" max="14" width="9.7109375" bestFit="1" customWidth="1"/>
    <col min="18" max="18" width="9.7109375" bestFit="1" customWidth="1"/>
    <col min="19" max="19" width="16.28515625" bestFit="1" customWidth="1"/>
    <col min="20" max="20" width="14.85546875" customWidth="1"/>
    <col min="21" max="21" width="12" bestFit="1" customWidth="1"/>
    <col min="23" max="23" width="9.42578125" bestFit="1" customWidth="1"/>
    <col min="27" max="27" width="12" bestFit="1" customWidth="1"/>
  </cols>
  <sheetData>
    <row r="1" spans="1:28" ht="65.25" thickBot="1" x14ac:dyDescent="0.3">
      <c r="A1" t="s">
        <v>358</v>
      </c>
      <c r="B1" t="s">
        <v>357</v>
      </c>
      <c r="C1" t="s">
        <v>356</v>
      </c>
      <c r="D1" t="s">
        <v>355</v>
      </c>
      <c r="E1" t="s">
        <v>354</v>
      </c>
      <c r="F1" t="s">
        <v>353</v>
      </c>
      <c r="G1" t="s">
        <v>352</v>
      </c>
      <c r="H1" t="s">
        <v>351</v>
      </c>
      <c r="I1" t="s">
        <v>350</v>
      </c>
      <c r="J1" t="s">
        <v>6</v>
      </c>
      <c r="K1" t="s">
        <v>349</v>
      </c>
      <c r="L1" t="s">
        <v>348</v>
      </c>
      <c r="M1" s="11" t="s">
        <v>12</v>
      </c>
      <c r="N1" t="s">
        <v>347</v>
      </c>
      <c r="O1" t="s">
        <v>346</v>
      </c>
      <c r="P1" t="s">
        <v>345</v>
      </c>
      <c r="Q1" t="s">
        <v>344</v>
      </c>
      <c r="R1" t="s">
        <v>343</v>
      </c>
      <c r="S1" t="s">
        <v>342</v>
      </c>
      <c r="T1" s="129" t="s">
        <v>390</v>
      </c>
      <c r="U1" t="s">
        <v>341</v>
      </c>
      <c r="W1" t="s">
        <v>360</v>
      </c>
      <c r="Z1" t="s">
        <v>384</v>
      </c>
      <c r="AA1" s="122">
        <v>42216</v>
      </c>
    </row>
    <row r="2" spans="1:28" x14ac:dyDescent="0.25">
      <c r="A2" t="s">
        <v>235</v>
      </c>
      <c r="B2">
        <v>2014</v>
      </c>
      <c r="C2" t="s">
        <v>234</v>
      </c>
      <c r="E2" t="s">
        <v>233</v>
      </c>
      <c r="F2" t="s">
        <v>232</v>
      </c>
      <c r="G2">
        <v>19</v>
      </c>
      <c r="H2" t="s">
        <v>248</v>
      </c>
      <c r="I2">
        <v>70</v>
      </c>
      <c r="J2" t="s">
        <v>256</v>
      </c>
      <c r="K2">
        <v>1</v>
      </c>
      <c r="M2" s="15" t="s">
        <v>24</v>
      </c>
      <c r="N2">
        <v>0</v>
      </c>
      <c r="P2" t="s">
        <v>359</v>
      </c>
      <c r="Q2" s="22" t="s">
        <v>383</v>
      </c>
      <c r="R2" s="22"/>
      <c r="S2" s="22"/>
      <c r="AB2" s="124"/>
    </row>
    <row r="3" spans="1:28" x14ac:dyDescent="0.25">
      <c r="A3" t="s">
        <v>235</v>
      </c>
      <c r="B3">
        <v>2014</v>
      </c>
      <c r="C3" t="s">
        <v>234</v>
      </c>
      <c r="E3" t="s">
        <v>233</v>
      </c>
      <c r="F3" t="s">
        <v>232</v>
      </c>
      <c r="G3">
        <v>19</v>
      </c>
      <c r="H3" t="s">
        <v>248</v>
      </c>
      <c r="I3">
        <v>70</v>
      </c>
      <c r="J3" t="s">
        <v>255</v>
      </c>
      <c r="K3">
        <v>3</v>
      </c>
      <c r="M3" s="15" t="s">
        <v>30</v>
      </c>
      <c r="N3">
        <v>0</v>
      </c>
      <c r="P3" t="s">
        <v>359</v>
      </c>
      <c r="AB3" s="124"/>
    </row>
    <row r="4" spans="1:28" x14ac:dyDescent="0.25">
      <c r="A4" t="s">
        <v>235</v>
      </c>
      <c r="B4">
        <v>2014</v>
      </c>
      <c r="C4" t="s">
        <v>234</v>
      </c>
      <c r="E4" t="s">
        <v>233</v>
      </c>
      <c r="F4" t="s">
        <v>232</v>
      </c>
      <c r="G4">
        <v>19</v>
      </c>
      <c r="H4" t="s">
        <v>295</v>
      </c>
      <c r="I4">
        <v>30</v>
      </c>
      <c r="J4" t="s">
        <v>305</v>
      </c>
      <c r="K4">
        <v>5</v>
      </c>
      <c r="M4" s="15" t="s">
        <v>32</v>
      </c>
      <c r="N4">
        <v>0</v>
      </c>
      <c r="P4" t="s">
        <v>359</v>
      </c>
      <c r="AB4" s="124"/>
    </row>
    <row r="5" spans="1:28" x14ac:dyDescent="0.25">
      <c r="A5" t="s">
        <v>235</v>
      </c>
      <c r="B5">
        <v>2014</v>
      </c>
      <c r="C5" t="s">
        <v>234</v>
      </c>
      <c r="E5" t="s">
        <v>233</v>
      </c>
      <c r="F5" t="s">
        <v>232</v>
      </c>
      <c r="G5">
        <v>19</v>
      </c>
      <c r="H5" t="s">
        <v>270</v>
      </c>
      <c r="I5">
        <v>80</v>
      </c>
      <c r="J5" t="s">
        <v>280</v>
      </c>
      <c r="K5">
        <v>7</v>
      </c>
      <c r="M5" s="15" t="s">
        <v>34</v>
      </c>
      <c r="N5">
        <v>0</v>
      </c>
      <c r="P5" t="s">
        <v>359</v>
      </c>
      <c r="AB5" s="124"/>
    </row>
    <row r="6" spans="1:28" x14ac:dyDescent="0.25">
      <c r="A6" t="s">
        <v>235</v>
      </c>
      <c r="B6">
        <v>2014</v>
      </c>
      <c r="C6" t="s">
        <v>234</v>
      </c>
      <c r="E6" t="s">
        <v>233</v>
      </c>
      <c r="F6" t="s">
        <v>232</v>
      </c>
      <c r="G6">
        <v>19</v>
      </c>
      <c r="H6" t="s">
        <v>231</v>
      </c>
      <c r="I6">
        <v>40</v>
      </c>
      <c r="J6" t="s">
        <v>246</v>
      </c>
      <c r="K6">
        <v>9</v>
      </c>
      <c r="M6" s="15" t="s">
        <v>36</v>
      </c>
      <c r="N6">
        <v>0</v>
      </c>
      <c r="P6" t="s">
        <v>359</v>
      </c>
      <c r="AB6" s="124"/>
    </row>
    <row r="7" spans="1:28" x14ac:dyDescent="0.25">
      <c r="A7" t="s">
        <v>235</v>
      </c>
      <c r="B7">
        <v>2014</v>
      </c>
      <c r="C7" t="s">
        <v>234</v>
      </c>
      <c r="E7" t="s">
        <v>233</v>
      </c>
      <c r="F7" t="s">
        <v>232</v>
      </c>
      <c r="G7">
        <v>19</v>
      </c>
      <c r="H7" t="s">
        <v>319</v>
      </c>
      <c r="I7">
        <v>60</v>
      </c>
      <c r="J7" t="s">
        <v>327</v>
      </c>
      <c r="K7">
        <v>11</v>
      </c>
      <c r="M7" s="15" t="s">
        <v>38</v>
      </c>
      <c r="N7">
        <v>0</v>
      </c>
      <c r="P7" t="s">
        <v>359</v>
      </c>
      <c r="AB7" s="124"/>
    </row>
    <row r="8" spans="1:28" x14ac:dyDescent="0.25">
      <c r="A8" t="s">
        <v>235</v>
      </c>
      <c r="B8">
        <v>2014</v>
      </c>
      <c r="C8" t="s">
        <v>234</v>
      </c>
      <c r="E8" t="s">
        <v>233</v>
      </c>
      <c r="F8" t="s">
        <v>232</v>
      </c>
      <c r="G8">
        <v>19</v>
      </c>
      <c r="H8" t="s">
        <v>295</v>
      </c>
      <c r="I8">
        <v>30</v>
      </c>
      <c r="J8" t="s">
        <v>304</v>
      </c>
      <c r="K8">
        <v>13</v>
      </c>
      <c r="M8" s="15" t="s">
        <v>40</v>
      </c>
      <c r="N8">
        <v>0</v>
      </c>
      <c r="P8" t="s">
        <v>359</v>
      </c>
      <c r="AB8" s="124"/>
    </row>
    <row r="9" spans="1:28" x14ac:dyDescent="0.25">
      <c r="A9" t="s">
        <v>235</v>
      </c>
      <c r="B9">
        <v>2014</v>
      </c>
      <c r="C9" t="s">
        <v>234</v>
      </c>
      <c r="E9" t="s">
        <v>233</v>
      </c>
      <c r="F9" t="s">
        <v>232</v>
      </c>
      <c r="G9">
        <v>19</v>
      </c>
      <c r="H9" t="s">
        <v>329</v>
      </c>
      <c r="I9">
        <v>50</v>
      </c>
      <c r="J9" t="s">
        <v>340</v>
      </c>
      <c r="K9">
        <v>15</v>
      </c>
      <c r="M9" s="15" t="s">
        <v>42</v>
      </c>
      <c r="N9">
        <v>0</v>
      </c>
      <c r="P9" t="s">
        <v>359</v>
      </c>
      <c r="AB9" s="124"/>
    </row>
    <row r="10" spans="1:28" x14ac:dyDescent="0.25">
      <c r="A10" t="s">
        <v>235</v>
      </c>
      <c r="B10">
        <v>2014</v>
      </c>
      <c r="C10" t="s">
        <v>234</v>
      </c>
      <c r="E10" t="s">
        <v>233</v>
      </c>
      <c r="F10" t="s">
        <v>232</v>
      </c>
      <c r="G10">
        <v>19</v>
      </c>
      <c r="H10" t="s">
        <v>295</v>
      </c>
      <c r="I10">
        <v>30</v>
      </c>
      <c r="J10" t="s">
        <v>303</v>
      </c>
      <c r="K10">
        <v>17</v>
      </c>
      <c r="M10" s="15" t="s">
        <v>44</v>
      </c>
      <c r="N10">
        <v>0</v>
      </c>
      <c r="P10" t="s">
        <v>359</v>
      </c>
      <c r="AB10" s="124"/>
    </row>
    <row r="11" spans="1:28" x14ac:dyDescent="0.25">
      <c r="A11" t="s">
        <v>235</v>
      </c>
      <c r="B11">
        <v>2014</v>
      </c>
      <c r="C11" t="s">
        <v>234</v>
      </c>
      <c r="E11" t="s">
        <v>233</v>
      </c>
      <c r="F11" t="s">
        <v>232</v>
      </c>
      <c r="G11">
        <v>19</v>
      </c>
      <c r="H11" t="s">
        <v>295</v>
      </c>
      <c r="I11">
        <v>30</v>
      </c>
      <c r="J11" t="s">
        <v>302</v>
      </c>
      <c r="K11">
        <v>19</v>
      </c>
      <c r="M11" s="15" t="s">
        <v>46</v>
      </c>
      <c r="N11">
        <v>0</v>
      </c>
      <c r="P11" t="s">
        <v>359</v>
      </c>
      <c r="AB11" s="124"/>
    </row>
    <row r="12" spans="1:28" x14ac:dyDescent="0.25">
      <c r="A12" t="s">
        <v>235</v>
      </c>
      <c r="B12">
        <v>2014</v>
      </c>
      <c r="C12" t="s">
        <v>234</v>
      </c>
      <c r="E12" t="s">
        <v>233</v>
      </c>
      <c r="F12" t="s">
        <v>232</v>
      </c>
      <c r="G12">
        <v>19</v>
      </c>
      <c r="H12" t="s">
        <v>282</v>
      </c>
      <c r="I12">
        <v>10</v>
      </c>
      <c r="J12" t="s">
        <v>293</v>
      </c>
      <c r="K12">
        <v>21</v>
      </c>
      <c r="M12" s="15" t="s">
        <v>48</v>
      </c>
      <c r="N12">
        <v>0</v>
      </c>
      <c r="P12" t="s">
        <v>359</v>
      </c>
      <c r="AB12" s="124"/>
    </row>
    <row r="13" spans="1:28" x14ac:dyDescent="0.25">
      <c r="A13" t="s">
        <v>235</v>
      </c>
      <c r="B13">
        <v>2014</v>
      </c>
      <c r="C13" t="s">
        <v>234</v>
      </c>
      <c r="E13" t="s">
        <v>233</v>
      </c>
      <c r="F13" t="s">
        <v>232</v>
      </c>
      <c r="G13">
        <v>19</v>
      </c>
      <c r="H13" t="s">
        <v>307</v>
      </c>
      <c r="I13">
        <v>20</v>
      </c>
      <c r="J13" t="s">
        <v>317</v>
      </c>
      <c r="K13">
        <v>23</v>
      </c>
      <c r="M13" s="15" t="s">
        <v>50</v>
      </c>
      <c r="N13">
        <v>0</v>
      </c>
      <c r="P13" t="s">
        <v>359</v>
      </c>
      <c r="AB13" s="124"/>
    </row>
    <row r="14" spans="1:28" x14ac:dyDescent="0.25">
      <c r="A14" t="s">
        <v>235</v>
      </c>
      <c r="B14">
        <v>2014</v>
      </c>
      <c r="C14" t="s">
        <v>234</v>
      </c>
      <c r="E14" t="s">
        <v>233</v>
      </c>
      <c r="F14" t="s">
        <v>232</v>
      </c>
      <c r="G14">
        <v>19</v>
      </c>
      <c r="H14" t="s">
        <v>231</v>
      </c>
      <c r="I14">
        <v>40</v>
      </c>
      <c r="J14" t="s">
        <v>245</v>
      </c>
      <c r="K14">
        <v>25</v>
      </c>
      <c r="M14" s="15" t="s">
        <v>52</v>
      </c>
      <c r="N14">
        <v>0</v>
      </c>
      <c r="P14" t="s">
        <v>359</v>
      </c>
      <c r="AB14" s="124"/>
    </row>
    <row r="15" spans="1:28" x14ac:dyDescent="0.25">
      <c r="A15" t="s">
        <v>235</v>
      </c>
      <c r="B15">
        <v>2014</v>
      </c>
      <c r="C15" t="s">
        <v>234</v>
      </c>
      <c r="E15" t="s">
        <v>233</v>
      </c>
      <c r="F15" t="s">
        <v>232</v>
      </c>
      <c r="G15">
        <v>19</v>
      </c>
      <c r="H15" t="s">
        <v>231</v>
      </c>
      <c r="I15">
        <v>40</v>
      </c>
      <c r="J15" t="s">
        <v>244</v>
      </c>
      <c r="K15">
        <v>27</v>
      </c>
      <c r="M15" s="15" t="s">
        <v>54</v>
      </c>
      <c r="N15">
        <v>0</v>
      </c>
      <c r="P15" t="s">
        <v>359</v>
      </c>
      <c r="AB15" s="124"/>
    </row>
    <row r="16" spans="1:28" x14ac:dyDescent="0.25">
      <c r="A16" t="s">
        <v>235</v>
      </c>
      <c r="B16">
        <v>2014</v>
      </c>
      <c r="C16" t="s">
        <v>234</v>
      </c>
      <c r="E16" t="s">
        <v>233</v>
      </c>
      <c r="F16" t="s">
        <v>232</v>
      </c>
      <c r="G16">
        <v>19</v>
      </c>
      <c r="H16" t="s">
        <v>248</v>
      </c>
      <c r="I16">
        <v>70</v>
      </c>
      <c r="J16" t="s">
        <v>254</v>
      </c>
      <c r="K16">
        <v>29</v>
      </c>
      <c r="M16" s="15" t="s">
        <v>56</v>
      </c>
      <c r="N16">
        <v>0</v>
      </c>
      <c r="P16" t="s">
        <v>359</v>
      </c>
      <c r="AB16" s="124"/>
    </row>
    <row r="17" spans="1:28" x14ac:dyDescent="0.25">
      <c r="A17" t="s">
        <v>235</v>
      </c>
      <c r="B17">
        <v>2014</v>
      </c>
      <c r="C17" t="s">
        <v>234</v>
      </c>
      <c r="E17" t="s">
        <v>233</v>
      </c>
      <c r="F17" t="s">
        <v>232</v>
      </c>
      <c r="G17">
        <v>19</v>
      </c>
      <c r="H17" t="s">
        <v>319</v>
      </c>
      <c r="I17">
        <v>60</v>
      </c>
      <c r="J17" t="s">
        <v>326</v>
      </c>
      <c r="K17">
        <v>31</v>
      </c>
      <c r="M17" s="15" t="s">
        <v>58</v>
      </c>
      <c r="N17">
        <v>0</v>
      </c>
      <c r="P17" t="s">
        <v>359</v>
      </c>
      <c r="AB17" s="124"/>
    </row>
    <row r="18" spans="1:28" x14ac:dyDescent="0.25">
      <c r="A18" t="s">
        <v>235</v>
      </c>
      <c r="B18">
        <v>2014</v>
      </c>
      <c r="C18" t="s">
        <v>234</v>
      </c>
      <c r="E18" t="s">
        <v>233</v>
      </c>
      <c r="F18" t="s">
        <v>232</v>
      </c>
      <c r="G18">
        <v>19</v>
      </c>
      <c r="H18" t="s">
        <v>307</v>
      </c>
      <c r="I18">
        <v>20</v>
      </c>
      <c r="J18" t="s">
        <v>316</v>
      </c>
      <c r="K18">
        <v>33</v>
      </c>
      <c r="M18" s="15" t="s">
        <v>60</v>
      </c>
      <c r="N18">
        <v>0</v>
      </c>
      <c r="P18" t="s">
        <v>359</v>
      </c>
      <c r="AB18" s="124"/>
    </row>
    <row r="19" spans="1:28" x14ac:dyDescent="0.25">
      <c r="A19" t="s">
        <v>235</v>
      </c>
      <c r="B19">
        <v>2014</v>
      </c>
      <c r="C19" t="s">
        <v>234</v>
      </c>
      <c r="E19" t="s">
        <v>233</v>
      </c>
      <c r="F19" t="s">
        <v>232</v>
      </c>
      <c r="G19">
        <v>19</v>
      </c>
      <c r="H19" t="s">
        <v>282</v>
      </c>
      <c r="I19">
        <v>10</v>
      </c>
      <c r="J19" t="s">
        <v>292</v>
      </c>
      <c r="K19">
        <v>35</v>
      </c>
      <c r="M19" s="15" t="s">
        <v>62</v>
      </c>
      <c r="N19">
        <v>0</v>
      </c>
      <c r="P19" t="s">
        <v>359</v>
      </c>
      <c r="AB19" s="124"/>
    </row>
    <row r="20" spans="1:28" x14ac:dyDescent="0.25">
      <c r="A20" t="s">
        <v>235</v>
      </c>
      <c r="B20">
        <v>2014</v>
      </c>
      <c r="C20" t="s">
        <v>234</v>
      </c>
      <c r="E20" t="s">
        <v>233</v>
      </c>
      <c r="F20" t="s">
        <v>232</v>
      </c>
      <c r="G20">
        <v>19</v>
      </c>
      <c r="H20" t="s">
        <v>295</v>
      </c>
      <c r="I20">
        <v>30</v>
      </c>
      <c r="J20" t="s">
        <v>301</v>
      </c>
      <c r="K20">
        <v>37</v>
      </c>
      <c r="M20" s="15" t="s">
        <v>64</v>
      </c>
      <c r="N20">
        <v>0</v>
      </c>
      <c r="P20" t="s">
        <v>359</v>
      </c>
      <c r="AB20" s="124"/>
    </row>
    <row r="21" spans="1:28" x14ac:dyDescent="0.25">
      <c r="A21" t="s">
        <v>235</v>
      </c>
      <c r="B21">
        <v>2014</v>
      </c>
      <c r="C21" t="s">
        <v>234</v>
      </c>
      <c r="E21" t="s">
        <v>233</v>
      </c>
      <c r="F21" t="s">
        <v>232</v>
      </c>
      <c r="G21">
        <v>19</v>
      </c>
      <c r="H21" t="s">
        <v>270</v>
      </c>
      <c r="I21">
        <v>80</v>
      </c>
      <c r="J21" t="s">
        <v>279</v>
      </c>
      <c r="K21">
        <v>39</v>
      </c>
      <c r="M21" s="15" t="s">
        <v>66</v>
      </c>
      <c r="N21">
        <v>0</v>
      </c>
      <c r="P21" t="s">
        <v>359</v>
      </c>
      <c r="AB21" s="124"/>
    </row>
    <row r="22" spans="1:28" x14ac:dyDescent="0.25">
      <c r="A22" t="s">
        <v>235</v>
      </c>
      <c r="B22">
        <v>2014</v>
      </c>
      <c r="C22" t="s">
        <v>234</v>
      </c>
      <c r="E22" t="s">
        <v>233</v>
      </c>
      <c r="F22" t="s">
        <v>232</v>
      </c>
      <c r="G22">
        <v>19</v>
      </c>
      <c r="H22" t="s">
        <v>282</v>
      </c>
      <c r="I22">
        <v>10</v>
      </c>
      <c r="J22" t="s">
        <v>291</v>
      </c>
      <c r="K22">
        <v>41</v>
      </c>
      <c r="M22" s="15" t="s">
        <v>68</v>
      </c>
      <c r="N22">
        <v>0</v>
      </c>
      <c r="P22" t="s">
        <v>359</v>
      </c>
      <c r="AB22" s="124"/>
    </row>
    <row r="23" spans="1:28" x14ac:dyDescent="0.25">
      <c r="A23" t="s">
        <v>235</v>
      </c>
      <c r="B23">
        <v>2014</v>
      </c>
      <c r="C23" t="s">
        <v>234</v>
      </c>
      <c r="E23" t="s">
        <v>233</v>
      </c>
      <c r="F23" t="s">
        <v>232</v>
      </c>
      <c r="G23">
        <v>19</v>
      </c>
      <c r="H23" t="s">
        <v>295</v>
      </c>
      <c r="I23">
        <v>30</v>
      </c>
      <c r="J23" t="s">
        <v>300</v>
      </c>
      <c r="K23">
        <v>43</v>
      </c>
      <c r="M23" s="15" t="s">
        <v>70</v>
      </c>
      <c r="N23">
        <v>0</v>
      </c>
      <c r="P23" t="s">
        <v>359</v>
      </c>
      <c r="AB23" s="124"/>
    </row>
    <row r="24" spans="1:28" x14ac:dyDescent="0.25">
      <c r="A24" t="s">
        <v>235</v>
      </c>
      <c r="B24">
        <v>2014</v>
      </c>
      <c r="C24" t="s">
        <v>234</v>
      </c>
      <c r="E24" t="s">
        <v>233</v>
      </c>
      <c r="F24" t="s">
        <v>232</v>
      </c>
      <c r="G24">
        <v>19</v>
      </c>
      <c r="H24" t="s">
        <v>319</v>
      </c>
      <c r="I24">
        <v>60</v>
      </c>
      <c r="J24" t="s">
        <v>325</v>
      </c>
      <c r="K24">
        <v>45</v>
      </c>
      <c r="M24" s="15" t="s">
        <v>72</v>
      </c>
      <c r="N24">
        <v>0</v>
      </c>
      <c r="P24" t="s">
        <v>359</v>
      </c>
      <c r="AB24" s="124"/>
    </row>
    <row r="25" spans="1:28" x14ac:dyDescent="0.25">
      <c r="A25" t="s">
        <v>235</v>
      </c>
      <c r="B25">
        <v>2014</v>
      </c>
      <c r="C25" t="s">
        <v>234</v>
      </c>
      <c r="E25" t="s">
        <v>233</v>
      </c>
      <c r="F25" t="s">
        <v>232</v>
      </c>
      <c r="G25">
        <v>19</v>
      </c>
      <c r="H25" t="s">
        <v>231</v>
      </c>
      <c r="I25">
        <v>40</v>
      </c>
      <c r="J25" t="s">
        <v>243</v>
      </c>
      <c r="K25">
        <v>47</v>
      </c>
      <c r="M25" s="15" t="s">
        <v>74</v>
      </c>
      <c r="N25">
        <v>0</v>
      </c>
      <c r="P25" t="s">
        <v>359</v>
      </c>
      <c r="AB25" s="124"/>
    </row>
    <row r="26" spans="1:28" x14ac:dyDescent="0.25">
      <c r="A26" t="s">
        <v>235</v>
      </c>
      <c r="B26">
        <v>2014</v>
      </c>
      <c r="C26" t="s">
        <v>234</v>
      </c>
      <c r="E26" t="s">
        <v>233</v>
      </c>
      <c r="F26" t="s">
        <v>232</v>
      </c>
      <c r="G26">
        <v>19</v>
      </c>
      <c r="H26" t="s">
        <v>329</v>
      </c>
      <c r="I26">
        <v>50</v>
      </c>
      <c r="J26" t="s">
        <v>339</v>
      </c>
      <c r="K26">
        <v>49</v>
      </c>
      <c r="M26" s="15" t="s">
        <v>76</v>
      </c>
      <c r="N26">
        <v>0</v>
      </c>
      <c r="P26" t="s">
        <v>359</v>
      </c>
      <c r="AB26" s="124"/>
    </row>
    <row r="27" spans="1:28" x14ac:dyDescent="0.25">
      <c r="A27" t="s">
        <v>235</v>
      </c>
      <c r="B27">
        <v>2014</v>
      </c>
      <c r="C27" t="s">
        <v>234</v>
      </c>
      <c r="E27" t="s">
        <v>233</v>
      </c>
      <c r="F27" t="s">
        <v>232</v>
      </c>
      <c r="G27">
        <v>19</v>
      </c>
      <c r="H27" t="s">
        <v>258</v>
      </c>
      <c r="I27">
        <v>90</v>
      </c>
      <c r="J27" t="s">
        <v>268</v>
      </c>
      <c r="K27">
        <v>51</v>
      </c>
      <c r="M27" s="15" t="s">
        <v>78</v>
      </c>
      <c r="N27">
        <v>0</v>
      </c>
      <c r="P27" t="s">
        <v>359</v>
      </c>
      <c r="AB27" s="124"/>
    </row>
    <row r="28" spans="1:28" x14ac:dyDescent="0.25">
      <c r="A28" t="s">
        <v>235</v>
      </c>
      <c r="B28">
        <v>2014</v>
      </c>
      <c r="C28" t="s">
        <v>234</v>
      </c>
      <c r="E28" t="s">
        <v>233</v>
      </c>
      <c r="F28" t="s">
        <v>232</v>
      </c>
      <c r="G28">
        <v>19</v>
      </c>
      <c r="H28" t="s">
        <v>270</v>
      </c>
      <c r="I28">
        <v>80</v>
      </c>
      <c r="J28" t="s">
        <v>278</v>
      </c>
      <c r="K28">
        <v>53</v>
      </c>
      <c r="M28" s="15" t="s">
        <v>80</v>
      </c>
      <c r="N28">
        <v>0</v>
      </c>
      <c r="P28" t="s">
        <v>359</v>
      </c>
      <c r="AB28" s="124"/>
    </row>
    <row r="29" spans="1:28" x14ac:dyDescent="0.25">
      <c r="A29" t="s">
        <v>235</v>
      </c>
      <c r="B29">
        <v>2014</v>
      </c>
      <c r="C29" t="s">
        <v>234</v>
      </c>
      <c r="E29" t="s">
        <v>233</v>
      </c>
      <c r="F29" t="s">
        <v>232</v>
      </c>
      <c r="G29">
        <v>19</v>
      </c>
      <c r="H29" t="s">
        <v>295</v>
      </c>
      <c r="I29">
        <v>30</v>
      </c>
      <c r="J29" t="s">
        <v>299</v>
      </c>
      <c r="K29">
        <v>55</v>
      </c>
      <c r="M29" s="15" t="s">
        <v>82</v>
      </c>
      <c r="N29">
        <v>0</v>
      </c>
      <c r="P29" t="s">
        <v>359</v>
      </c>
      <c r="AB29" s="124"/>
    </row>
    <row r="30" spans="1:28" x14ac:dyDescent="0.25">
      <c r="A30" t="s">
        <v>235</v>
      </c>
      <c r="B30">
        <v>2014</v>
      </c>
      <c r="C30" t="s">
        <v>234</v>
      </c>
      <c r="E30" t="s">
        <v>233</v>
      </c>
      <c r="F30" t="s">
        <v>232</v>
      </c>
      <c r="G30">
        <v>19</v>
      </c>
      <c r="H30" t="s">
        <v>258</v>
      </c>
      <c r="I30">
        <v>90</v>
      </c>
      <c r="J30" t="s">
        <v>267</v>
      </c>
      <c r="K30">
        <v>57</v>
      </c>
      <c r="M30" s="15" t="s">
        <v>84</v>
      </c>
      <c r="N30">
        <v>0</v>
      </c>
      <c r="P30" t="s">
        <v>359</v>
      </c>
      <c r="AB30" s="124"/>
    </row>
    <row r="31" spans="1:28" x14ac:dyDescent="0.25">
      <c r="A31" t="s">
        <v>235</v>
      </c>
      <c r="B31">
        <v>2014</v>
      </c>
      <c r="C31" t="s">
        <v>234</v>
      </c>
      <c r="E31" t="s">
        <v>233</v>
      </c>
      <c r="F31" t="s">
        <v>232</v>
      </c>
      <c r="G31">
        <v>19</v>
      </c>
      <c r="H31" t="s">
        <v>282</v>
      </c>
      <c r="I31">
        <v>10</v>
      </c>
      <c r="J31" t="s">
        <v>290</v>
      </c>
      <c r="K31">
        <v>59</v>
      </c>
      <c r="M31" s="15" t="s">
        <v>86</v>
      </c>
      <c r="N31">
        <v>0</v>
      </c>
      <c r="P31" t="s">
        <v>359</v>
      </c>
      <c r="AB31" s="124"/>
    </row>
    <row r="32" spans="1:28" x14ac:dyDescent="0.25">
      <c r="A32" t="s">
        <v>235</v>
      </c>
      <c r="B32">
        <v>2014</v>
      </c>
      <c r="C32" t="s">
        <v>234</v>
      </c>
      <c r="E32" t="s">
        <v>233</v>
      </c>
      <c r="F32" t="s">
        <v>232</v>
      </c>
      <c r="G32">
        <v>19</v>
      </c>
      <c r="H32" t="s">
        <v>295</v>
      </c>
      <c r="I32">
        <v>30</v>
      </c>
      <c r="J32" t="s">
        <v>298</v>
      </c>
      <c r="K32">
        <v>61</v>
      </c>
      <c r="M32" s="15" t="s">
        <v>88</v>
      </c>
      <c r="N32">
        <v>0</v>
      </c>
      <c r="P32" t="s">
        <v>359</v>
      </c>
      <c r="AB32" s="124"/>
    </row>
    <row r="33" spans="1:28" x14ac:dyDescent="0.25">
      <c r="A33" t="s">
        <v>235</v>
      </c>
      <c r="B33">
        <v>2014</v>
      </c>
      <c r="C33" t="s">
        <v>234</v>
      </c>
      <c r="E33" t="s">
        <v>233</v>
      </c>
      <c r="F33" t="s">
        <v>232</v>
      </c>
      <c r="G33">
        <v>19</v>
      </c>
      <c r="H33" t="s">
        <v>282</v>
      </c>
      <c r="I33">
        <v>10</v>
      </c>
      <c r="J33" t="s">
        <v>289</v>
      </c>
      <c r="K33">
        <v>63</v>
      </c>
      <c r="M33" s="20" t="s">
        <v>90</v>
      </c>
      <c r="N33">
        <v>0</v>
      </c>
      <c r="P33" t="s">
        <v>359</v>
      </c>
      <c r="AB33" s="124"/>
    </row>
    <row r="34" spans="1:28" x14ac:dyDescent="0.25">
      <c r="A34" t="s">
        <v>235</v>
      </c>
      <c r="B34">
        <v>2014</v>
      </c>
      <c r="C34" t="s">
        <v>234</v>
      </c>
      <c r="E34" t="s">
        <v>233</v>
      </c>
      <c r="F34" t="s">
        <v>232</v>
      </c>
      <c r="G34">
        <v>19</v>
      </c>
      <c r="H34" t="s">
        <v>295</v>
      </c>
      <c r="I34">
        <v>30</v>
      </c>
      <c r="J34" t="s">
        <v>297</v>
      </c>
      <c r="K34">
        <v>65</v>
      </c>
      <c r="M34" s="15" t="s">
        <v>92</v>
      </c>
      <c r="N34">
        <v>0</v>
      </c>
      <c r="P34" t="s">
        <v>359</v>
      </c>
      <c r="AB34" s="124"/>
    </row>
    <row r="35" spans="1:28" x14ac:dyDescent="0.25">
      <c r="A35" t="s">
        <v>235</v>
      </c>
      <c r="B35">
        <v>2014</v>
      </c>
      <c r="C35" t="s">
        <v>234</v>
      </c>
      <c r="E35" t="s">
        <v>233</v>
      </c>
      <c r="F35" t="s">
        <v>232</v>
      </c>
      <c r="G35">
        <v>19</v>
      </c>
      <c r="H35" t="s">
        <v>307</v>
      </c>
      <c r="I35">
        <v>20</v>
      </c>
      <c r="J35" t="s">
        <v>315</v>
      </c>
      <c r="K35">
        <v>67</v>
      </c>
      <c r="M35" s="20" t="s">
        <v>94</v>
      </c>
      <c r="N35">
        <v>0</v>
      </c>
      <c r="P35" t="s">
        <v>359</v>
      </c>
      <c r="AB35" s="124"/>
    </row>
    <row r="36" spans="1:28" x14ac:dyDescent="0.25">
      <c r="A36" t="s">
        <v>235</v>
      </c>
      <c r="B36">
        <v>2014</v>
      </c>
      <c r="C36" t="s">
        <v>234</v>
      </c>
      <c r="E36" t="s">
        <v>233</v>
      </c>
      <c r="F36" t="s">
        <v>232</v>
      </c>
      <c r="G36">
        <v>19</v>
      </c>
      <c r="H36" t="s">
        <v>307</v>
      </c>
      <c r="I36">
        <v>20</v>
      </c>
      <c r="J36" t="s">
        <v>314</v>
      </c>
      <c r="K36">
        <v>69</v>
      </c>
      <c r="M36" s="15" t="s">
        <v>96</v>
      </c>
      <c r="N36">
        <v>0</v>
      </c>
      <c r="P36" t="s">
        <v>359</v>
      </c>
      <c r="AB36" s="124"/>
    </row>
    <row r="37" spans="1:28" x14ac:dyDescent="0.25">
      <c r="A37" t="s">
        <v>235</v>
      </c>
      <c r="B37">
        <v>2014</v>
      </c>
      <c r="C37" t="s">
        <v>234</v>
      </c>
      <c r="E37" t="s">
        <v>233</v>
      </c>
      <c r="F37" t="s">
        <v>232</v>
      </c>
      <c r="G37">
        <v>19</v>
      </c>
      <c r="H37" t="s">
        <v>248</v>
      </c>
      <c r="I37">
        <v>70</v>
      </c>
      <c r="J37" t="s">
        <v>253</v>
      </c>
      <c r="K37">
        <v>71</v>
      </c>
      <c r="M37" s="15" t="s">
        <v>98</v>
      </c>
      <c r="N37">
        <v>0</v>
      </c>
      <c r="P37" t="s">
        <v>359</v>
      </c>
      <c r="AB37" s="124"/>
    </row>
    <row r="38" spans="1:28" x14ac:dyDescent="0.25">
      <c r="A38" t="s">
        <v>235</v>
      </c>
      <c r="B38">
        <v>2014</v>
      </c>
      <c r="C38" t="s">
        <v>234</v>
      </c>
      <c r="E38" t="s">
        <v>233</v>
      </c>
      <c r="F38" t="s">
        <v>232</v>
      </c>
      <c r="G38">
        <v>19</v>
      </c>
      <c r="H38" t="s">
        <v>231</v>
      </c>
      <c r="I38">
        <v>40</v>
      </c>
      <c r="J38" t="s">
        <v>242</v>
      </c>
      <c r="K38">
        <v>73</v>
      </c>
      <c r="M38" s="15" t="s">
        <v>100</v>
      </c>
      <c r="N38">
        <v>0</v>
      </c>
      <c r="P38" t="s">
        <v>359</v>
      </c>
      <c r="AB38" s="124"/>
    </row>
    <row r="39" spans="1:28" x14ac:dyDescent="0.25">
      <c r="A39" t="s">
        <v>235</v>
      </c>
      <c r="B39">
        <v>2014</v>
      </c>
      <c r="C39" t="s">
        <v>234</v>
      </c>
      <c r="E39" t="s">
        <v>233</v>
      </c>
      <c r="F39" t="s">
        <v>232</v>
      </c>
      <c r="G39">
        <v>19</v>
      </c>
      <c r="H39" t="s">
        <v>329</v>
      </c>
      <c r="I39">
        <v>50</v>
      </c>
      <c r="J39" t="s">
        <v>338</v>
      </c>
      <c r="K39">
        <v>75</v>
      </c>
      <c r="M39" s="15" t="s">
        <v>102</v>
      </c>
      <c r="N39">
        <v>0</v>
      </c>
      <c r="P39" t="s">
        <v>359</v>
      </c>
      <c r="AB39" s="124"/>
    </row>
    <row r="40" spans="1:28" x14ac:dyDescent="0.25">
      <c r="A40" t="s">
        <v>235</v>
      </c>
      <c r="B40">
        <v>2014</v>
      </c>
      <c r="C40" t="s">
        <v>234</v>
      </c>
      <c r="E40" t="s">
        <v>233</v>
      </c>
      <c r="F40" t="s">
        <v>232</v>
      </c>
      <c r="G40">
        <v>19</v>
      </c>
      <c r="H40" t="s">
        <v>231</v>
      </c>
      <c r="I40">
        <v>40</v>
      </c>
      <c r="J40" t="s">
        <v>241</v>
      </c>
      <c r="K40">
        <v>77</v>
      </c>
      <c r="M40" s="15" t="s">
        <v>104</v>
      </c>
      <c r="N40">
        <v>0</v>
      </c>
      <c r="P40" t="s">
        <v>359</v>
      </c>
      <c r="AB40" s="124"/>
    </row>
    <row r="41" spans="1:28" x14ac:dyDescent="0.25">
      <c r="A41" t="s">
        <v>235</v>
      </c>
      <c r="B41">
        <v>2014</v>
      </c>
      <c r="C41" t="s">
        <v>234</v>
      </c>
      <c r="E41" t="s">
        <v>233</v>
      </c>
      <c r="F41" t="s">
        <v>232</v>
      </c>
      <c r="G41">
        <v>19</v>
      </c>
      <c r="H41" t="s">
        <v>329</v>
      </c>
      <c r="I41">
        <v>50</v>
      </c>
      <c r="J41" t="s">
        <v>337</v>
      </c>
      <c r="K41">
        <v>79</v>
      </c>
      <c r="M41" s="15" t="s">
        <v>106</v>
      </c>
      <c r="N41">
        <v>0</v>
      </c>
      <c r="P41" t="s">
        <v>359</v>
      </c>
      <c r="AB41" s="124"/>
    </row>
    <row r="42" spans="1:28" x14ac:dyDescent="0.25">
      <c r="A42" t="s">
        <v>235</v>
      </c>
      <c r="B42">
        <v>2014</v>
      </c>
      <c r="C42" t="s">
        <v>234</v>
      </c>
      <c r="E42" t="s">
        <v>233</v>
      </c>
      <c r="F42" t="s">
        <v>232</v>
      </c>
      <c r="G42">
        <v>19</v>
      </c>
      <c r="H42" t="s">
        <v>307</v>
      </c>
      <c r="I42">
        <v>20</v>
      </c>
      <c r="J42" t="s">
        <v>313</v>
      </c>
      <c r="K42">
        <v>81</v>
      </c>
      <c r="M42" s="15" t="s">
        <v>108</v>
      </c>
      <c r="N42">
        <v>0</v>
      </c>
      <c r="P42" t="s">
        <v>359</v>
      </c>
      <c r="AB42" s="124"/>
    </row>
    <row r="43" spans="1:28" x14ac:dyDescent="0.25">
      <c r="A43" t="s">
        <v>235</v>
      </c>
      <c r="B43">
        <v>2014</v>
      </c>
      <c r="C43" t="s">
        <v>234</v>
      </c>
      <c r="E43" t="s">
        <v>233</v>
      </c>
      <c r="F43" t="s">
        <v>232</v>
      </c>
      <c r="G43">
        <v>19</v>
      </c>
      <c r="H43" t="s">
        <v>329</v>
      </c>
      <c r="I43">
        <v>50</v>
      </c>
      <c r="J43" t="s">
        <v>336</v>
      </c>
      <c r="K43">
        <v>83</v>
      </c>
      <c r="M43" s="15" t="s">
        <v>110</v>
      </c>
      <c r="N43">
        <v>0</v>
      </c>
      <c r="P43" t="s">
        <v>359</v>
      </c>
      <c r="AB43" s="124"/>
    </row>
    <row r="44" spans="1:28" x14ac:dyDescent="0.25">
      <c r="A44" t="s">
        <v>235</v>
      </c>
      <c r="B44">
        <v>2014</v>
      </c>
      <c r="C44" t="s">
        <v>234</v>
      </c>
      <c r="E44" t="s">
        <v>233</v>
      </c>
      <c r="F44" t="s">
        <v>232</v>
      </c>
      <c r="G44">
        <v>19</v>
      </c>
      <c r="H44" t="s">
        <v>231</v>
      </c>
      <c r="I44">
        <v>40</v>
      </c>
      <c r="J44" t="s">
        <v>240</v>
      </c>
      <c r="K44">
        <v>85</v>
      </c>
      <c r="M44" s="15" t="s">
        <v>112</v>
      </c>
      <c r="N44">
        <v>0</v>
      </c>
      <c r="P44" t="s">
        <v>359</v>
      </c>
      <c r="AB44" s="124"/>
    </row>
    <row r="45" spans="1:28" x14ac:dyDescent="0.25">
      <c r="A45" t="s">
        <v>235</v>
      </c>
      <c r="B45">
        <v>2014</v>
      </c>
      <c r="C45" t="s">
        <v>234</v>
      </c>
      <c r="E45" t="s">
        <v>233</v>
      </c>
      <c r="F45" t="s">
        <v>232</v>
      </c>
      <c r="G45">
        <v>19</v>
      </c>
      <c r="H45" t="s">
        <v>258</v>
      </c>
      <c r="I45">
        <v>90</v>
      </c>
      <c r="J45" t="s">
        <v>266</v>
      </c>
      <c r="K45">
        <v>87</v>
      </c>
      <c r="M45" s="15" t="s">
        <v>114</v>
      </c>
      <c r="N45">
        <v>0</v>
      </c>
      <c r="P45" t="s">
        <v>359</v>
      </c>
      <c r="AB45" s="124"/>
    </row>
    <row r="46" spans="1:28" x14ac:dyDescent="0.25">
      <c r="A46" t="s">
        <v>235</v>
      </c>
      <c r="B46">
        <v>2014</v>
      </c>
      <c r="C46" t="s">
        <v>234</v>
      </c>
      <c r="E46" t="s">
        <v>233</v>
      </c>
      <c r="F46" t="s">
        <v>232</v>
      </c>
      <c r="G46">
        <v>19</v>
      </c>
      <c r="H46" t="s">
        <v>295</v>
      </c>
      <c r="I46">
        <v>30</v>
      </c>
      <c r="J46" t="s">
        <v>296</v>
      </c>
      <c r="K46">
        <v>89</v>
      </c>
      <c r="M46" s="15" t="s">
        <v>116</v>
      </c>
      <c r="N46">
        <v>0</v>
      </c>
      <c r="P46" t="s">
        <v>359</v>
      </c>
      <c r="AB46" s="124"/>
    </row>
    <row r="47" spans="1:28" x14ac:dyDescent="0.25">
      <c r="A47" t="s">
        <v>235</v>
      </c>
      <c r="B47">
        <v>2014</v>
      </c>
      <c r="C47" t="s">
        <v>234</v>
      </c>
      <c r="E47" t="s">
        <v>233</v>
      </c>
      <c r="F47" t="s">
        <v>232</v>
      </c>
      <c r="G47">
        <v>19</v>
      </c>
      <c r="H47" t="s">
        <v>307</v>
      </c>
      <c r="I47">
        <v>20</v>
      </c>
      <c r="J47" t="s">
        <v>312</v>
      </c>
      <c r="K47">
        <v>91</v>
      </c>
      <c r="M47" s="15" t="s">
        <v>118</v>
      </c>
      <c r="N47">
        <v>0</v>
      </c>
      <c r="P47" t="s">
        <v>359</v>
      </c>
      <c r="AB47" s="124"/>
    </row>
    <row r="48" spans="1:28" x14ac:dyDescent="0.25">
      <c r="A48" t="s">
        <v>235</v>
      </c>
      <c r="B48">
        <v>2014</v>
      </c>
      <c r="C48" t="s">
        <v>234</v>
      </c>
      <c r="E48" t="s">
        <v>233</v>
      </c>
      <c r="F48" t="s">
        <v>232</v>
      </c>
      <c r="G48">
        <v>19</v>
      </c>
      <c r="H48" t="s">
        <v>231</v>
      </c>
      <c r="I48">
        <v>40</v>
      </c>
      <c r="J48" t="s">
        <v>239</v>
      </c>
      <c r="K48">
        <v>93</v>
      </c>
      <c r="M48" s="15" t="s">
        <v>120</v>
      </c>
      <c r="N48">
        <v>0</v>
      </c>
      <c r="P48" t="s">
        <v>359</v>
      </c>
      <c r="AB48" s="124"/>
    </row>
    <row r="49" spans="1:28" x14ac:dyDescent="0.25">
      <c r="A49" t="s">
        <v>235</v>
      </c>
      <c r="B49">
        <v>2014</v>
      </c>
      <c r="C49" t="s">
        <v>234</v>
      </c>
      <c r="E49" t="s">
        <v>233</v>
      </c>
      <c r="F49" t="s">
        <v>232</v>
      </c>
      <c r="G49">
        <v>19</v>
      </c>
      <c r="H49" t="s">
        <v>319</v>
      </c>
      <c r="I49">
        <v>60</v>
      </c>
      <c r="J49" t="s">
        <v>232</v>
      </c>
      <c r="K49">
        <v>95</v>
      </c>
      <c r="M49" s="15" t="s">
        <v>23</v>
      </c>
      <c r="N49">
        <v>0</v>
      </c>
      <c r="P49" t="s">
        <v>359</v>
      </c>
      <c r="AB49" s="124"/>
    </row>
    <row r="50" spans="1:28" x14ac:dyDescent="0.25">
      <c r="A50" t="s">
        <v>235</v>
      </c>
      <c r="B50">
        <v>2014</v>
      </c>
      <c r="C50" t="s">
        <v>234</v>
      </c>
      <c r="E50" t="s">
        <v>233</v>
      </c>
      <c r="F50" t="s">
        <v>232</v>
      </c>
      <c r="G50">
        <v>19</v>
      </c>
      <c r="H50" t="s">
        <v>319</v>
      </c>
      <c r="I50">
        <v>60</v>
      </c>
      <c r="J50" t="s">
        <v>324</v>
      </c>
      <c r="K50">
        <v>97</v>
      </c>
      <c r="M50" s="15" t="s">
        <v>123</v>
      </c>
      <c r="N50">
        <v>0</v>
      </c>
      <c r="P50" t="s">
        <v>359</v>
      </c>
      <c r="AB50" s="124"/>
    </row>
    <row r="51" spans="1:28" x14ac:dyDescent="0.25">
      <c r="A51" t="s">
        <v>235</v>
      </c>
      <c r="B51">
        <v>2014</v>
      </c>
      <c r="C51" t="s">
        <v>234</v>
      </c>
      <c r="E51" t="s">
        <v>233</v>
      </c>
      <c r="F51" t="s">
        <v>232</v>
      </c>
      <c r="G51">
        <v>19</v>
      </c>
      <c r="H51" t="s">
        <v>329</v>
      </c>
      <c r="I51">
        <v>50</v>
      </c>
      <c r="J51" t="s">
        <v>335</v>
      </c>
      <c r="K51">
        <v>99</v>
      </c>
      <c r="M51" s="15" t="s">
        <v>125</v>
      </c>
      <c r="N51">
        <v>0</v>
      </c>
      <c r="P51" t="s">
        <v>359</v>
      </c>
      <c r="AB51" s="124"/>
    </row>
    <row r="52" spans="1:28" x14ac:dyDescent="0.25">
      <c r="A52" t="s">
        <v>235</v>
      </c>
      <c r="B52">
        <v>2014</v>
      </c>
      <c r="C52" t="s">
        <v>234</v>
      </c>
      <c r="E52" t="s">
        <v>233</v>
      </c>
      <c r="F52" t="s">
        <v>232</v>
      </c>
      <c r="G52">
        <v>19</v>
      </c>
      <c r="H52" t="s">
        <v>258</v>
      </c>
      <c r="I52">
        <v>90</v>
      </c>
      <c r="J52" t="s">
        <v>265</v>
      </c>
      <c r="K52">
        <v>101</v>
      </c>
      <c r="M52" s="15" t="s">
        <v>127</v>
      </c>
      <c r="N52">
        <v>0</v>
      </c>
      <c r="P52" t="s">
        <v>359</v>
      </c>
      <c r="AB52" s="124"/>
    </row>
    <row r="53" spans="1:28" x14ac:dyDescent="0.25">
      <c r="A53" t="s">
        <v>235</v>
      </c>
      <c r="B53">
        <v>2014</v>
      </c>
      <c r="C53" t="s">
        <v>234</v>
      </c>
      <c r="E53" t="s">
        <v>233</v>
      </c>
      <c r="F53" t="s">
        <v>232</v>
      </c>
      <c r="G53">
        <v>19</v>
      </c>
      <c r="H53" t="s">
        <v>319</v>
      </c>
      <c r="I53">
        <v>60</v>
      </c>
      <c r="J53" t="s">
        <v>323</v>
      </c>
      <c r="K53">
        <v>103</v>
      </c>
      <c r="M53" s="15" t="s">
        <v>129</v>
      </c>
      <c r="N53">
        <v>0</v>
      </c>
      <c r="P53" t="s">
        <v>359</v>
      </c>
      <c r="AB53" s="124"/>
    </row>
    <row r="54" spans="1:28" x14ac:dyDescent="0.25">
      <c r="A54" t="s">
        <v>235</v>
      </c>
      <c r="B54">
        <v>2014</v>
      </c>
      <c r="C54" t="s">
        <v>234</v>
      </c>
      <c r="E54" t="s">
        <v>233</v>
      </c>
      <c r="F54" t="s">
        <v>232</v>
      </c>
      <c r="G54">
        <v>19</v>
      </c>
      <c r="H54" t="s">
        <v>319</v>
      </c>
      <c r="I54">
        <v>60</v>
      </c>
      <c r="J54" t="s">
        <v>322</v>
      </c>
      <c r="K54">
        <v>105</v>
      </c>
      <c r="M54" s="15" t="s">
        <v>131</v>
      </c>
      <c r="N54">
        <v>0</v>
      </c>
      <c r="P54" t="s">
        <v>359</v>
      </c>
      <c r="AB54" s="124"/>
    </row>
    <row r="55" spans="1:28" x14ac:dyDescent="0.25">
      <c r="A55" t="s">
        <v>235</v>
      </c>
      <c r="B55">
        <v>2014</v>
      </c>
      <c r="C55" t="s">
        <v>234</v>
      </c>
      <c r="E55" t="s">
        <v>233</v>
      </c>
      <c r="F55" t="s">
        <v>232</v>
      </c>
      <c r="G55">
        <v>19</v>
      </c>
      <c r="H55" t="s">
        <v>258</v>
      </c>
      <c r="I55">
        <v>90</v>
      </c>
      <c r="J55" t="s">
        <v>264</v>
      </c>
      <c r="K55">
        <v>107</v>
      </c>
      <c r="M55" s="15" t="s">
        <v>133</v>
      </c>
      <c r="N55">
        <v>0</v>
      </c>
      <c r="P55" t="s">
        <v>359</v>
      </c>
      <c r="AB55" s="124"/>
    </row>
    <row r="56" spans="1:28" x14ac:dyDescent="0.25">
      <c r="A56" t="s">
        <v>235</v>
      </c>
      <c r="B56">
        <v>2014</v>
      </c>
      <c r="C56" t="s">
        <v>234</v>
      </c>
      <c r="E56" t="s">
        <v>233</v>
      </c>
      <c r="F56" t="s">
        <v>232</v>
      </c>
      <c r="G56">
        <v>19</v>
      </c>
      <c r="H56" t="s">
        <v>307</v>
      </c>
      <c r="I56">
        <v>20</v>
      </c>
      <c r="J56" t="s">
        <v>311</v>
      </c>
      <c r="K56">
        <v>109</v>
      </c>
      <c r="M56" s="15" t="s">
        <v>135</v>
      </c>
      <c r="N56">
        <v>0</v>
      </c>
      <c r="P56" t="s">
        <v>359</v>
      </c>
      <c r="AB56" s="124"/>
    </row>
    <row r="57" spans="1:28" x14ac:dyDescent="0.25">
      <c r="A57" t="s">
        <v>235</v>
      </c>
      <c r="B57">
        <v>2014</v>
      </c>
      <c r="C57" t="s">
        <v>234</v>
      </c>
      <c r="E57" t="s">
        <v>233</v>
      </c>
      <c r="F57" t="s">
        <v>232</v>
      </c>
      <c r="G57">
        <v>19</v>
      </c>
      <c r="H57" t="s">
        <v>258</v>
      </c>
      <c r="I57">
        <v>90</v>
      </c>
      <c r="J57" t="s">
        <v>263</v>
      </c>
      <c r="K57">
        <v>111</v>
      </c>
      <c r="M57" s="15" t="s">
        <v>137</v>
      </c>
      <c r="N57">
        <v>0</v>
      </c>
      <c r="P57" t="s">
        <v>359</v>
      </c>
      <c r="AB57" s="124"/>
    </row>
    <row r="58" spans="1:28" x14ac:dyDescent="0.25">
      <c r="A58" t="s">
        <v>235</v>
      </c>
      <c r="B58">
        <v>2014</v>
      </c>
      <c r="C58" t="s">
        <v>234</v>
      </c>
      <c r="E58" t="s">
        <v>233</v>
      </c>
      <c r="F58" t="s">
        <v>232</v>
      </c>
      <c r="G58">
        <v>19</v>
      </c>
      <c r="H58" t="s">
        <v>319</v>
      </c>
      <c r="I58">
        <v>60</v>
      </c>
      <c r="J58" t="s">
        <v>321</v>
      </c>
      <c r="K58">
        <v>113</v>
      </c>
      <c r="M58" s="15" t="s">
        <v>139</v>
      </c>
      <c r="N58">
        <v>0</v>
      </c>
      <c r="P58" t="s">
        <v>359</v>
      </c>
      <c r="AB58" s="124"/>
    </row>
    <row r="59" spans="1:28" x14ac:dyDescent="0.25">
      <c r="A59" t="s">
        <v>235</v>
      </c>
      <c r="B59">
        <v>2014</v>
      </c>
      <c r="C59" t="s">
        <v>234</v>
      </c>
      <c r="E59" t="s">
        <v>233</v>
      </c>
      <c r="F59" t="s">
        <v>232</v>
      </c>
      <c r="G59">
        <v>19</v>
      </c>
      <c r="H59" t="s">
        <v>258</v>
      </c>
      <c r="I59">
        <v>90</v>
      </c>
      <c r="J59" t="s">
        <v>262</v>
      </c>
      <c r="K59">
        <v>115</v>
      </c>
      <c r="M59" s="15" t="s">
        <v>141</v>
      </c>
      <c r="N59">
        <v>0</v>
      </c>
      <c r="P59" t="s">
        <v>359</v>
      </c>
      <c r="AB59" s="124"/>
    </row>
    <row r="60" spans="1:28" x14ac:dyDescent="0.25">
      <c r="A60" t="s">
        <v>235</v>
      </c>
      <c r="B60">
        <v>2014</v>
      </c>
      <c r="C60" t="s">
        <v>234</v>
      </c>
      <c r="E60" t="s">
        <v>233</v>
      </c>
      <c r="F60" t="s">
        <v>232</v>
      </c>
      <c r="G60">
        <v>19</v>
      </c>
      <c r="H60" t="s">
        <v>270</v>
      </c>
      <c r="I60">
        <v>80</v>
      </c>
      <c r="J60" t="s">
        <v>277</v>
      </c>
      <c r="K60">
        <v>117</v>
      </c>
      <c r="M60" s="15" t="s">
        <v>143</v>
      </c>
      <c r="N60">
        <v>0</v>
      </c>
      <c r="P60" t="s">
        <v>359</v>
      </c>
      <c r="AB60" s="124"/>
    </row>
    <row r="61" spans="1:28" x14ac:dyDescent="0.25">
      <c r="A61" t="s">
        <v>235</v>
      </c>
      <c r="B61">
        <v>2014</v>
      </c>
      <c r="C61" t="s">
        <v>234</v>
      </c>
      <c r="E61" t="s">
        <v>233</v>
      </c>
      <c r="F61" t="s">
        <v>232</v>
      </c>
      <c r="G61">
        <v>19</v>
      </c>
      <c r="H61" t="s">
        <v>282</v>
      </c>
      <c r="I61">
        <v>10</v>
      </c>
      <c r="J61" t="s">
        <v>288</v>
      </c>
      <c r="K61">
        <v>119</v>
      </c>
      <c r="M61" s="15" t="s">
        <v>145</v>
      </c>
      <c r="N61">
        <v>0</v>
      </c>
      <c r="P61" t="s">
        <v>359</v>
      </c>
      <c r="AB61" s="124"/>
    </row>
    <row r="62" spans="1:28" x14ac:dyDescent="0.25">
      <c r="A62" t="s">
        <v>235</v>
      </c>
      <c r="B62">
        <v>2014</v>
      </c>
      <c r="C62" t="s">
        <v>234</v>
      </c>
      <c r="E62" t="s">
        <v>233</v>
      </c>
      <c r="F62" t="s">
        <v>232</v>
      </c>
      <c r="G62">
        <v>19</v>
      </c>
      <c r="H62" t="s">
        <v>270</v>
      </c>
      <c r="I62">
        <v>80</v>
      </c>
      <c r="J62" t="s">
        <v>276</v>
      </c>
      <c r="K62">
        <v>121</v>
      </c>
      <c r="M62" s="15" t="s">
        <v>147</v>
      </c>
      <c r="N62">
        <v>0</v>
      </c>
      <c r="P62" t="s">
        <v>359</v>
      </c>
      <c r="AB62" s="124"/>
    </row>
    <row r="63" spans="1:28" x14ac:dyDescent="0.25">
      <c r="A63" t="s">
        <v>235</v>
      </c>
      <c r="B63">
        <v>2014</v>
      </c>
      <c r="C63" t="s">
        <v>234</v>
      </c>
      <c r="E63" t="s">
        <v>233</v>
      </c>
      <c r="F63" t="s">
        <v>232</v>
      </c>
      <c r="G63">
        <v>19</v>
      </c>
      <c r="H63" t="s">
        <v>258</v>
      </c>
      <c r="I63">
        <v>90</v>
      </c>
      <c r="J63" t="s">
        <v>261</v>
      </c>
      <c r="K63">
        <v>123</v>
      </c>
      <c r="M63" s="15" t="s">
        <v>149</v>
      </c>
      <c r="N63">
        <v>0</v>
      </c>
      <c r="P63" t="s">
        <v>359</v>
      </c>
      <c r="AB63" s="124"/>
    </row>
    <row r="64" spans="1:28" x14ac:dyDescent="0.25">
      <c r="A64" t="s">
        <v>235</v>
      </c>
      <c r="B64">
        <v>2014</v>
      </c>
      <c r="C64" t="s">
        <v>234</v>
      </c>
      <c r="E64" t="s">
        <v>233</v>
      </c>
      <c r="F64" t="s">
        <v>232</v>
      </c>
      <c r="G64">
        <v>19</v>
      </c>
      <c r="H64" t="s">
        <v>270</v>
      </c>
      <c r="I64">
        <v>80</v>
      </c>
      <c r="J64" t="s">
        <v>275</v>
      </c>
      <c r="K64">
        <v>125</v>
      </c>
      <c r="M64" s="15" t="s">
        <v>151</v>
      </c>
      <c r="N64">
        <v>0</v>
      </c>
      <c r="P64" t="s">
        <v>359</v>
      </c>
      <c r="AB64" s="124"/>
    </row>
    <row r="65" spans="1:28" x14ac:dyDescent="0.25">
      <c r="A65" t="s">
        <v>235</v>
      </c>
      <c r="B65">
        <v>2014</v>
      </c>
      <c r="C65" t="s">
        <v>234</v>
      </c>
      <c r="E65" t="s">
        <v>233</v>
      </c>
      <c r="F65" t="s">
        <v>232</v>
      </c>
      <c r="G65">
        <v>19</v>
      </c>
      <c r="H65" t="s">
        <v>329</v>
      </c>
      <c r="I65">
        <v>50</v>
      </c>
      <c r="J65" t="s">
        <v>334</v>
      </c>
      <c r="K65">
        <v>127</v>
      </c>
      <c r="M65" s="15" t="s">
        <v>153</v>
      </c>
      <c r="N65">
        <v>0</v>
      </c>
      <c r="P65" t="s">
        <v>359</v>
      </c>
      <c r="AB65" s="124"/>
    </row>
    <row r="66" spans="1:28" x14ac:dyDescent="0.25">
      <c r="A66" t="s">
        <v>235</v>
      </c>
      <c r="B66">
        <v>2014</v>
      </c>
      <c r="C66" t="s">
        <v>234</v>
      </c>
      <c r="E66" t="s">
        <v>233</v>
      </c>
      <c r="F66" t="s">
        <v>232</v>
      </c>
      <c r="G66">
        <v>19</v>
      </c>
      <c r="H66" t="s">
        <v>248</v>
      </c>
      <c r="I66">
        <v>70</v>
      </c>
      <c r="J66" t="s">
        <v>252</v>
      </c>
      <c r="K66">
        <v>129</v>
      </c>
      <c r="M66" s="15" t="s">
        <v>155</v>
      </c>
      <c r="N66">
        <v>0</v>
      </c>
      <c r="P66" t="s">
        <v>359</v>
      </c>
      <c r="AB66" s="124"/>
    </row>
    <row r="67" spans="1:28" x14ac:dyDescent="0.25">
      <c r="A67" t="s">
        <v>235</v>
      </c>
      <c r="B67">
        <v>2014</v>
      </c>
      <c r="C67" t="s">
        <v>234</v>
      </c>
      <c r="E67" t="s">
        <v>233</v>
      </c>
      <c r="F67" t="s">
        <v>232</v>
      </c>
      <c r="G67">
        <v>19</v>
      </c>
      <c r="H67" t="s">
        <v>307</v>
      </c>
      <c r="I67">
        <v>20</v>
      </c>
      <c r="J67" t="s">
        <v>310</v>
      </c>
      <c r="K67">
        <v>131</v>
      </c>
      <c r="M67" s="15" t="s">
        <v>157</v>
      </c>
      <c r="N67">
        <v>0</v>
      </c>
      <c r="P67" t="s">
        <v>359</v>
      </c>
      <c r="AB67" s="124"/>
    </row>
    <row r="68" spans="1:28" s="128" customFormat="1" x14ac:dyDescent="0.25">
      <c r="A68" s="128" t="s">
        <v>235</v>
      </c>
      <c r="B68" s="128">
        <v>2014</v>
      </c>
      <c r="C68" s="128" t="s">
        <v>234</v>
      </c>
      <c r="E68" s="128" t="s">
        <v>233</v>
      </c>
      <c r="F68" s="128" t="s">
        <v>232</v>
      </c>
      <c r="G68" s="128">
        <v>19</v>
      </c>
      <c r="H68" s="128" t="s">
        <v>231</v>
      </c>
      <c r="I68" s="128">
        <v>40</v>
      </c>
      <c r="J68" s="128" t="s">
        <v>238</v>
      </c>
      <c r="K68" s="128">
        <v>133</v>
      </c>
      <c r="M68" s="130" t="s">
        <v>159</v>
      </c>
      <c r="N68" s="128">
        <v>0</v>
      </c>
      <c r="P68" s="128" t="s">
        <v>359</v>
      </c>
      <c r="AB68" s="131"/>
    </row>
    <row r="69" spans="1:28" x14ac:dyDescent="0.25">
      <c r="A69" t="s">
        <v>235</v>
      </c>
      <c r="B69">
        <v>2014</v>
      </c>
      <c r="C69" t="s">
        <v>234</v>
      </c>
      <c r="E69" t="s">
        <v>233</v>
      </c>
      <c r="F69" t="s">
        <v>232</v>
      </c>
      <c r="G69">
        <v>19</v>
      </c>
      <c r="H69" t="s">
        <v>270</v>
      </c>
      <c r="I69">
        <v>80</v>
      </c>
      <c r="J69" t="s">
        <v>274</v>
      </c>
      <c r="K69">
        <v>135</v>
      </c>
      <c r="M69" s="15" t="s">
        <v>161</v>
      </c>
      <c r="N69">
        <v>0</v>
      </c>
      <c r="P69" t="s">
        <v>359</v>
      </c>
      <c r="AB69" s="124"/>
    </row>
    <row r="70" spans="1:28" x14ac:dyDescent="0.25">
      <c r="A70" t="s">
        <v>235</v>
      </c>
      <c r="B70">
        <v>2014</v>
      </c>
      <c r="C70" t="s">
        <v>234</v>
      </c>
      <c r="E70" t="s">
        <v>233</v>
      </c>
      <c r="F70" t="s">
        <v>232</v>
      </c>
      <c r="G70">
        <v>19</v>
      </c>
      <c r="H70" t="s">
        <v>248</v>
      </c>
      <c r="I70">
        <v>70</v>
      </c>
      <c r="J70" t="s">
        <v>251</v>
      </c>
      <c r="K70">
        <v>137</v>
      </c>
      <c r="M70" s="15" t="s">
        <v>163</v>
      </c>
      <c r="N70">
        <v>0</v>
      </c>
      <c r="P70" t="s">
        <v>359</v>
      </c>
      <c r="AB70" s="124"/>
    </row>
    <row r="71" spans="1:28" x14ac:dyDescent="0.25">
      <c r="A71" t="s">
        <v>235</v>
      </c>
      <c r="B71">
        <v>2014</v>
      </c>
      <c r="C71" t="s">
        <v>234</v>
      </c>
      <c r="E71" t="s">
        <v>233</v>
      </c>
      <c r="F71" t="s">
        <v>232</v>
      </c>
      <c r="G71">
        <v>19</v>
      </c>
      <c r="H71" t="s">
        <v>319</v>
      </c>
      <c r="I71">
        <v>60</v>
      </c>
      <c r="J71" t="s">
        <v>320</v>
      </c>
      <c r="K71">
        <v>139</v>
      </c>
      <c r="M71" s="15" t="s">
        <v>165</v>
      </c>
      <c r="N71">
        <v>0</v>
      </c>
      <c r="P71" t="s">
        <v>359</v>
      </c>
      <c r="AB71" s="124"/>
    </row>
    <row r="72" spans="1:28" x14ac:dyDescent="0.25">
      <c r="A72" t="s">
        <v>235</v>
      </c>
      <c r="B72">
        <v>2014</v>
      </c>
      <c r="C72" t="s">
        <v>234</v>
      </c>
      <c r="E72" t="s">
        <v>233</v>
      </c>
      <c r="F72" t="s">
        <v>232</v>
      </c>
      <c r="G72">
        <v>19</v>
      </c>
      <c r="H72" t="s">
        <v>282</v>
      </c>
      <c r="I72">
        <v>10</v>
      </c>
      <c r="J72" t="s">
        <v>287</v>
      </c>
      <c r="K72">
        <v>141</v>
      </c>
      <c r="M72" s="15" t="s">
        <v>167</v>
      </c>
      <c r="N72">
        <v>0</v>
      </c>
      <c r="P72" t="s">
        <v>359</v>
      </c>
      <c r="AB72" s="124"/>
    </row>
    <row r="73" spans="1:28" x14ac:dyDescent="0.25">
      <c r="A73" t="s">
        <v>235</v>
      </c>
      <c r="B73">
        <v>2014</v>
      </c>
      <c r="C73" t="s">
        <v>234</v>
      </c>
      <c r="E73" t="s">
        <v>233</v>
      </c>
      <c r="F73" t="s">
        <v>232</v>
      </c>
      <c r="G73">
        <v>19</v>
      </c>
      <c r="H73" t="s">
        <v>282</v>
      </c>
      <c r="I73">
        <v>10</v>
      </c>
      <c r="J73" t="s">
        <v>286</v>
      </c>
      <c r="K73">
        <v>143</v>
      </c>
      <c r="M73" s="15" t="s">
        <v>169</v>
      </c>
      <c r="N73">
        <v>0</v>
      </c>
      <c r="P73" t="s">
        <v>359</v>
      </c>
      <c r="AB73" s="124"/>
    </row>
    <row r="74" spans="1:28" x14ac:dyDescent="0.25">
      <c r="A74" t="s">
        <v>235</v>
      </c>
      <c r="B74">
        <v>2014</v>
      </c>
      <c r="C74" t="s">
        <v>234</v>
      </c>
      <c r="E74" t="s">
        <v>233</v>
      </c>
      <c r="F74" t="s">
        <v>232</v>
      </c>
      <c r="G74">
        <v>19</v>
      </c>
      <c r="H74" t="s">
        <v>248</v>
      </c>
      <c r="I74">
        <v>70</v>
      </c>
      <c r="J74" t="s">
        <v>250</v>
      </c>
      <c r="K74">
        <v>145</v>
      </c>
      <c r="M74" s="15" t="s">
        <v>171</v>
      </c>
      <c r="N74">
        <v>0</v>
      </c>
      <c r="P74" t="s">
        <v>359</v>
      </c>
      <c r="AB74" s="124"/>
    </row>
    <row r="75" spans="1:28" x14ac:dyDescent="0.25">
      <c r="A75" t="s">
        <v>235</v>
      </c>
      <c r="B75">
        <v>2014</v>
      </c>
      <c r="C75" t="s">
        <v>234</v>
      </c>
      <c r="E75" t="s">
        <v>233</v>
      </c>
      <c r="F75" t="s">
        <v>232</v>
      </c>
      <c r="G75">
        <v>19</v>
      </c>
      <c r="H75" t="s">
        <v>282</v>
      </c>
      <c r="I75">
        <v>10</v>
      </c>
      <c r="J75" t="s">
        <v>285</v>
      </c>
      <c r="K75">
        <v>147</v>
      </c>
      <c r="M75" s="15" t="s">
        <v>173</v>
      </c>
      <c r="N75">
        <v>0</v>
      </c>
      <c r="P75" t="s">
        <v>359</v>
      </c>
      <c r="AB75" s="124"/>
    </row>
    <row r="76" spans="1:28" x14ac:dyDescent="0.25">
      <c r="A76" t="s">
        <v>235</v>
      </c>
      <c r="B76">
        <v>2014</v>
      </c>
      <c r="C76" t="s">
        <v>234</v>
      </c>
      <c r="E76" t="s">
        <v>233</v>
      </c>
      <c r="F76" t="s">
        <v>232</v>
      </c>
      <c r="G76">
        <v>19</v>
      </c>
      <c r="H76" t="s">
        <v>282</v>
      </c>
      <c r="I76">
        <v>10</v>
      </c>
      <c r="J76" t="s">
        <v>284</v>
      </c>
      <c r="K76">
        <v>149</v>
      </c>
      <c r="M76" s="15" t="s">
        <v>175</v>
      </c>
      <c r="N76">
        <v>0</v>
      </c>
      <c r="P76" t="s">
        <v>359</v>
      </c>
      <c r="AB76" s="124"/>
    </row>
    <row r="77" spans="1:28" x14ac:dyDescent="0.25">
      <c r="A77" t="s">
        <v>235</v>
      </c>
      <c r="B77">
        <v>2014</v>
      </c>
      <c r="C77" t="s">
        <v>234</v>
      </c>
      <c r="E77" t="s">
        <v>233</v>
      </c>
      <c r="F77" t="s">
        <v>232</v>
      </c>
      <c r="G77">
        <v>19</v>
      </c>
      <c r="H77" t="s">
        <v>282</v>
      </c>
      <c r="I77">
        <v>10</v>
      </c>
      <c r="J77" t="s">
        <v>283</v>
      </c>
      <c r="K77">
        <v>151</v>
      </c>
      <c r="M77" s="15" t="s">
        <v>177</v>
      </c>
      <c r="N77">
        <v>0</v>
      </c>
      <c r="P77" t="s">
        <v>359</v>
      </c>
      <c r="AB77" s="124"/>
    </row>
    <row r="78" spans="1:28" x14ac:dyDescent="0.25">
      <c r="A78" t="s">
        <v>235</v>
      </c>
      <c r="B78">
        <v>2014</v>
      </c>
      <c r="C78" t="s">
        <v>234</v>
      </c>
      <c r="E78" t="s">
        <v>233</v>
      </c>
      <c r="F78" t="s">
        <v>232</v>
      </c>
      <c r="G78">
        <v>19</v>
      </c>
      <c r="H78" t="s">
        <v>329</v>
      </c>
      <c r="I78">
        <v>50</v>
      </c>
      <c r="J78" t="s">
        <v>333</v>
      </c>
      <c r="K78">
        <v>153</v>
      </c>
      <c r="M78" s="15" t="s">
        <v>179</v>
      </c>
      <c r="N78">
        <v>0</v>
      </c>
      <c r="P78" t="s">
        <v>359</v>
      </c>
      <c r="AB78" s="124"/>
    </row>
    <row r="79" spans="1:28" x14ac:dyDescent="0.25">
      <c r="A79" t="s">
        <v>235</v>
      </c>
      <c r="B79">
        <v>2014</v>
      </c>
      <c r="C79" t="s">
        <v>234</v>
      </c>
      <c r="E79" t="s">
        <v>233</v>
      </c>
      <c r="F79" t="s">
        <v>232</v>
      </c>
      <c r="G79">
        <v>19</v>
      </c>
      <c r="H79" t="s">
        <v>248</v>
      </c>
      <c r="I79">
        <v>70</v>
      </c>
      <c r="J79" t="s">
        <v>249</v>
      </c>
      <c r="K79">
        <v>155</v>
      </c>
      <c r="M79" s="15" t="s">
        <v>181</v>
      </c>
      <c r="N79">
        <v>0</v>
      </c>
      <c r="P79" t="s">
        <v>359</v>
      </c>
      <c r="AB79" s="124"/>
    </row>
    <row r="80" spans="1:28" s="22" customFormat="1" x14ac:dyDescent="0.25">
      <c r="A80" s="22" t="s">
        <v>235</v>
      </c>
      <c r="B80" s="22">
        <v>2014</v>
      </c>
      <c r="C80" s="22" t="s">
        <v>234</v>
      </c>
      <c r="E80" s="22" t="s">
        <v>233</v>
      </c>
      <c r="F80" s="22" t="s">
        <v>232</v>
      </c>
      <c r="G80" s="22">
        <v>19</v>
      </c>
      <c r="H80" s="22" t="s">
        <v>248</v>
      </c>
      <c r="I80" s="22">
        <v>70</v>
      </c>
      <c r="J80" s="22" t="s">
        <v>249</v>
      </c>
      <c r="K80" s="22">
        <v>155</v>
      </c>
      <c r="M80" s="15" t="s">
        <v>183</v>
      </c>
      <c r="N80" s="22">
        <v>0</v>
      </c>
      <c r="P80" s="22" t="s">
        <v>359</v>
      </c>
      <c r="T80"/>
      <c r="AB80" s="124"/>
    </row>
    <row r="81" spans="1:28" x14ac:dyDescent="0.25">
      <c r="A81" t="s">
        <v>235</v>
      </c>
      <c r="B81">
        <v>2014</v>
      </c>
      <c r="C81" t="s">
        <v>234</v>
      </c>
      <c r="E81" t="s">
        <v>233</v>
      </c>
      <c r="F81" t="s">
        <v>232</v>
      </c>
      <c r="G81">
        <v>19</v>
      </c>
      <c r="H81" t="s">
        <v>329</v>
      </c>
      <c r="I81">
        <v>50</v>
      </c>
      <c r="J81" t="s">
        <v>332</v>
      </c>
      <c r="K81">
        <v>157</v>
      </c>
      <c r="M81" s="15" t="s">
        <v>185</v>
      </c>
      <c r="N81">
        <v>0</v>
      </c>
      <c r="P81" t="s">
        <v>359</v>
      </c>
      <c r="AB81" s="124"/>
    </row>
    <row r="82" spans="1:28" x14ac:dyDescent="0.25">
      <c r="A82" t="s">
        <v>235</v>
      </c>
      <c r="B82">
        <v>2014</v>
      </c>
      <c r="C82" t="s">
        <v>234</v>
      </c>
      <c r="E82" t="s">
        <v>233</v>
      </c>
      <c r="F82" t="s">
        <v>232</v>
      </c>
      <c r="G82">
        <v>19</v>
      </c>
      <c r="H82" t="s">
        <v>270</v>
      </c>
      <c r="I82">
        <v>80</v>
      </c>
      <c r="J82" t="s">
        <v>273</v>
      </c>
      <c r="K82">
        <v>159</v>
      </c>
      <c r="M82" s="15" t="s">
        <v>187</v>
      </c>
      <c r="N82">
        <v>0</v>
      </c>
      <c r="P82" t="s">
        <v>359</v>
      </c>
      <c r="AB82" s="124"/>
    </row>
    <row r="83" spans="1:28" x14ac:dyDescent="0.25">
      <c r="A83" t="s">
        <v>235</v>
      </c>
      <c r="B83">
        <v>2014</v>
      </c>
      <c r="C83" t="s">
        <v>234</v>
      </c>
      <c r="E83" t="s">
        <v>233</v>
      </c>
      <c r="F83" t="s">
        <v>232</v>
      </c>
      <c r="G83">
        <v>19</v>
      </c>
      <c r="H83" t="s">
        <v>231</v>
      </c>
      <c r="I83">
        <v>40</v>
      </c>
      <c r="J83" t="s">
        <v>237</v>
      </c>
      <c r="K83">
        <v>161</v>
      </c>
      <c r="M83" s="15" t="s">
        <v>189</v>
      </c>
      <c r="N83">
        <v>0</v>
      </c>
      <c r="P83" t="s">
        <v>359</v>
      </c>
      <c r="AB83" s="124"/>
    </row>
    <row r="84" spans="1:28" x14ac:dyDescent="0.25">
      <c r="A84" t="s">
        <v>235</v>
      </c>
      <c r="B84">
        <v>2014</v>
      </c>
      <c r="C84" t="s">
        <v>234</v>
      </c>
      <c r="E84" t="s">
        <v>233</v>
      </c>
      <c r="F84" t="s">
        <v>232</v>
      </c>
      <c r="G84">
        <v>19</v>
      </c>
      <c r="H84" t="s">
        <v>319</v>
      </c>
      <c r="I84">
        <v>60</v>
      </c>
      <c r="J84" t="s">
        <v>318</v>
      </c>
      <c r="K84">
        <v>163</v>
      </c>
      <c r="M84" s="15" t="s">
        <v>191</v>
      </c>
      <c r="N84">
        <v>0</v>
      </c>
      <c r="P84" t="s">
        <v>359</v>
      </c>
      <c r="AB84" s="124"/>
    </row>
    <row r="85" spans="1:28" x14ac:dyDescent="0.25">
      <c r="A85" t="s">
        <v>235</v>
      </c>
      <c r="B85">
        <v>2014</v>
      </c>
      <c r="C85" t="s">
        <v>234</v>
      </c>
      <c r="E85" t="s">
        <v>233</v>
      </c>
      <c r="F85" t="s">
        <v>232</v>
      </c>
      <c r="G85">
        <v>19</v>
      </c>
      <c r="H85" t="s">
        <v>231</v>
      </c>
      <c r="I85">
        <v>40</v>
      </c>
      <c r="J85" t="s">
        <v>236</v>
      </c>
      <c r="K85">
        <v>165</v>
      </c>
      <c r="M85" s="15" t="s">
        <v>193</v>
      </c>
      <c r="N85">
        <v>0</v>
      </c>
      <c r="P85" t="s">
        <v>359</v>
      </c>
      <c r="AB85" s="124"/>
    </row>
    <row r="86" spans="1:28" x14ac:dyDescent="0.25">
      <c r="A86" t="s">
        <v>235</v>
      </c>
      <c r="B86">
        <v>2014</v>
      </c>
      <c r="C86" t="s">
        <v>234</v>
      </c>
      <c r="E86" t="s">
        <v>233</v>
      </c>
      <c r="F86" t="s">
        <v>232</v>
      </c>
      <c r="G86">
        <v>19</v>
      </c>
      <c r="H86" t="s">
        <v>282</v>
      </c>
      <c r="I86">
        <v>10</v>
      </c>
      <c r="J86" t="s">
        <v>281</v>
      </c>
      <c r="K86">
        <v>167</v>
      </c>
      <c r="M86" s="15" t="s">
        <v>195</v>
      </c>
      <c r="N86">
        <v>0</v>
      </c>
      <c r="P86" t="s">
        <v>359</v>
      </c>
      <c r="AB86" s="124"/>
    </row>
    <row r="87" spans="1:28" x14ac:dyDescent="0.25">
      <c r="A87" t="s">
        <v>235</v>
      </c>
      <c r="B87">
        <v>2014</v>
      </c>
      <c r="C87" t="s">
        <v>234</v>
      </c>
      <c r="E87" t="s">
        <v>233</v>
      </c>
      <c r="F87" t="s">
        <v>232</v>
      </c>
      <c r="G87">
        <v>19</v>
      </c>
      <c r="H87" t="s">
        <v>329</v>
      </c>
      <c r="I87">
        <v>50</v>
      </c>
      <c r="J87" t="s">
        <v>331</v>
      </c>
      <c r="K87">
        <v>169</v>
      </c>
      <c r="M87" s="15" t="s">
        <v>197</v>
      </c>
      <c r="N87">
        <v>0</v>
      </c>
      <c r="P87" t="s">
        <v>359</v>
      </c>
      <c r="AB87" s="124"/>
    </row>
    <row r="88" spans="1:28" x14ac:dyDescent="0.25">
      <c r="A88" t="s">
        <v>235</v>
      </c>
      <c r="B88">
        <v>2014</v>
      </c>
      <c r="C88" t="s">
        <v>234</v>
      </c>
      <c r="E88" t="s">
        <v>233</v>
      </c>
      <c r="F88" t="s">
        <v>232</v>
      </c>
      <c r="G88">
        <v>19</v>
      </c>
      <c r="H88" t="s">
        <v>329</v>
      </c>
      <c r="I88">
        <v>50</v>
      </c>
      <c r="J88" t="s">
        <v>330</v>
      </c>
      <c r="K88">
        <v>171</v>
      </c>
      <c r="M88" s="15" t="s">
        <v>199</v>
      </c>
      <c r="N88">
        <v>0</v>
      </c>
      <c r="P88" t="s">
        <v>359</v>
      </c>
      <c r="AB88" s="124"/>
    </row>
    <row r="89" spans="1:28" x14ac:dyDescent="0.25">
      <c r="A89" t="s">
        <v>235</v>
      </c>
      <c r="B89">
        <v>2014</v>
      </c>
      <c r="C89" t="s">
        <v>234</v>
      </c>
      <c r="E89" t="s">
        <v>233</v>
      </c>
      <c r="F89" t="s">
        <v>232</v>
      </c>
      <c r="G89">
        <v>19</v>
      </c>
      <c r="H89" t="s">
        <v>248</v>
      </c>
      <c r="I89">
        <v>70</v>
      </c>
      <c r="J89" t="s">
        <v>247</v>
      </c>
      <c r="K89">
        <v>173</v>
      </c>
      <c r="M89" s="15" t="s">
        <v>201</v>
      </c>
      <c r="N89">
        <v>0</v>
      </c>
      <c r="P89" t="s">
        <v>359</v>
      </c>
      <c r="AB89" s="124"/>
    </row>
    <row r="90" spans="1:28" x14ac:dyDescent="0.25">
      <c r="A90" t="s">
        <v>235</v>
      </c>
      <c r="B90">
        <v>2014</v>
      </c>
      <c r="C90" t="s">
        <v>234</v>
      </c>
      <c r="E90" t="s">
        <v>233</v>
      </c>
      <c r="F90" t="s">
        <v>232</v>
      </c>
      <c r="G90">
        <v>19</v>
      </c>
      <c r="H90" t="s">
        <v>270</v>
      </c>
      <c r="I90">
        <v>80</v>
      </c>
      <c r="J90" t="s">
        <v>272</v>
      </c>
      <c r="K90">
        <v>175</v>
      </c>
      <c r="M90" s="15" t="s">
        <v>203</v>
      </c>
      <c r="N90">
        <v>0</v>
      </c>
      <c r="P90" t="s">
        <v>359</v>
      </c>
      <c r="AB90" s="124"/>
    </row>
    <row r="91" spans="1:28" x14ac:dyDescent="0.25">
      <c r="A91" t="s">
        <v>235</v>
      </c>
      <c r="B91">
        <v>2014</v>
      </c>
      <c r="C91" t="s">
        <v>234</v>
      </c>
      <c r="E91" t="s">
        <v>233</v>
      </c>
      <c r="F91" t="s">
        <v>232</v>
      </c>
      <c r="G91">
        <v>19</v>
      </c>
      <c r="H91" t="s">
        <v>258</v>
      </c>
      <c r="I91">
        <v>90</v>
      </c>
      <c r="J91" t="s">
        <v>260</v>
      </c>
      <c r="K91">
        <v>177</v>
      </c>
      <c r="M91" s="15" t="s">
        <v>205</v>
      </c>
      <c r="N91">
        <v>0</v>
      </c>
      <c r="P91" t="s">
        <v>359</v>
      </c>
      <c r="AB91" s="124"/>
    </row>
    <row r="92" spans="1:28" x14ac:dyDescent="0.25">
      <c r="A92" t="s">
        <v>235</v>
      </c>
      <c r="B92">
        <v>2014</v>
      </c>
      <c r="C92" t="s">
        <v>234</v>
      </c>
      <c r="E92" t="s">
        <v>233</v>
      </c>
      <c r="F92" t="s">
        <v>232</v>
      </c>
      <c r="G92">
        <v>19</v>
      </c>
      <c r="H92" t="s">
        <v>258</v>
      </c>
      <c r="I92">
        <v>90</v>
      </c>
      <c r="J92" t="s">
        <v>259</v>
      </c>
      <c r="K92">
        <v>179</v>
      </c>
      <c r="M92" s="15" t="s">
        <v>207</v>
      </c>
      <c r="N92">
        <v>0</v>
      </c>
      <c r="P92" t="s">
        <v>359</v>
      </c>
      <c r="AB92" s="124"/>
    </row>
    <row r="93" spans="1:28" x14ac:dyDescent="0.25">
      <c r="A93" t="s">
        <v>235</v>
      </c>
      <c r="B93">
        <v>2014</v>
      </c>
      <c r="C93" t="s">
        <v>234</v>
      </c>
      <c r="E93" t="s">
        <v>233</v>
      </c>
      <c r="F93" t="s">
        <v>232</v>
      </c>
      <c r="G93">
        <v>19</v>
      </c>
      <c r="H93" t="s">
        <v>270</v>
      </c>
      <c r="I93">
        <v>80</v>
      </c>
      <c r="J93" t="s">
        <v>271</v>
      </c>
      <c r="K93">
        <v>181</v>
      </c>
      <c r="M93" s="15" t="s">
        <v>209</v>
      </c>
      <c r="N93">
        <v>0</v>
      </c>
      <c r="P93" t="s">
        <v>359</v>
      </c>
      <c r="AB93" s="124"/>
    </row>
    <row r="94" spans="1:28" x14ac:dyDescent="0.25">
      <c r="A94" t="s">
        <v>235</v>
      </c>
      <c r="B94">
        <v>2014</v>
      </c>
      <c r="C94" t="s">
        <v>234</v>
      </c>
      <c r="E94" t="s">
        <v>233</v>
      </c>
      <c r="F94" t="s">
        <v>232</v>
      </c>
      <c r="G94">
        <v>19</v>
      </c>
      <c r="H94" t="s">
        <v>258</v>
      </c>
      <c r="I94">
        <v>90</v>
      </c>
      <c r="J94" t="s">
        <v>257</v>
      </c>
      <c r="K94">
        <v>183</v>
      </c>
      <c r="M94" s="15" t="s">
        <v>211</v>
      </c>
      <c r="N94">
        <v>0</v>
      </c>
      <c r="P94" t="s">
        <v>359</v>
      </c>
      <c r="AB94" s="124"/>
    </row>
    <row r="95" spans="1:28" x14ac:dyDescent="0.25">
      <c r="A95" t="s">
        <v>235</v>
      </c>
      <c r="B95">
        <v>2014</v>
      </c>
      <c r="C95" t="s">
        <v>234</v>
      </c>
      <c r="E95" t="s">
        <v>233</v>
      </c>
      <c r="F95" t="s">
        <v>232</v>
      </c>
      <c r="G95">
        <v>19</v>
      </c>
      <c r="H95" t="s">
        <v>270</v>
      </c>
      <c r="I95">
        <v>80</v>
      </c>
      <c r="J95" t="s">
        <v>269</v>
      </c>
      <c r="K95">
        <v>185</v>
      </c>
      <c r="M95" s="15" t="s">
        <v>213</v>
      </c>
      <c r="N95">
        <v>0</v>
      </c>
      <c r="P95" t="s">
        <v>359</v>
      </c>
      <c r="AB95" s="124"/>
    </row>
    <row r="96" spans="1:28" x14ac:dyDescent="0.25">
      <c r="A96" t="s">
        <v>235</v>
      </c>
      <c r="B96">
        <v>2014</v>
      </c>
      <c r="C96" t="s">
        <v>234</v>
      </c>
      <c r="E96" t="s">
        <v>233</v>
      </c>
      <c r="F96" t="s">
        <v>232</v>
      </c>
      <c r="G96">
        <v>19</v>
      </c>
      <c r="H96" t="s">
        <v>329</v>
      </c>
      <c r="I96">
        <v>50</v>
      </c>
      <c r="J96" t="s">
        <v>328</v>
      </c>
      <c r="K96">
        <v>187</v>
      </c>
      <c r="M96" s="15" t="s">
        <v>215</v>
      </c>
      <c r="N96">
        <v>0</v>
      </c>
      <c r="P96" t="s">
        <v>359</v>
      </c>
      <c r="AB96" s="124"/>
    </row>
    <row r="97" spans="1:28" x14ac:dyDescent="0.25">
      <c r="A97" t="s">
        <v>235</v>
      </c>
      <c r="B97">
        <v>2014</v>
      </c>
      <c r="C97" t="s">
        <v>234</v>
      </c>
      <c r="E97" t="s">
        <v>233</v>
      </c>
      <c r="F97" t="s">
        <v>232</v>
      </c>
      <c r="G97">
        <v>19</v>
      </c>
      <c r="H97" t="s">
        <v>307</v>
      </c>
      <c r="I97">
        <v>20</v>
      </c>
      <c r="J97" t="s">
        <v>309</v>
      </c>
      <c r="K97">
        <v>189</v>
      </c>
      <c r="M97" s="15" t="s">
        <v>217</v>
      </c>
      <c r="N97">
        <v>0</v>
      </c>
      <c r="P97" t="s">
        <v>359</v>
      </c>
      <c r="AB97" s="124"/>
    </row>
    <row r="98" spans="1:28" x14ac:dyDescent="0.25">
      <c r="A98" t="s">
        <v>235</v>
      </c>
      <c r="B98">
        <v>2014</v>
      </c>
      <c r="C98" t="s">
        <v>234</v>
      </c>
      <c r="E98" t="s">
        <v>233</v>
      </c>
      <c r="F98" t="s">
        <v>232</v>
      </c>
      <c r="G98">
        <v>19</v>
      </c>
      <c r="H98" t="s">
        <v>295</v>
      </c>
      <c r="I98">
        <v>30</v>
      </c>
      <c r="J98" t="s">
        <v>294</v>
      </c>
      <c r="K98">
        <v>191</v>
      </c>
      <c r="M98" s="15" t="s">
        <v>219</v>
      </c>
      <c r="N98">
        <v>0</v>
      </c>
      <c r="P98" t="s">
        <v>359</v>
      </c>
      <c r="AB98" s="124"/>
    </row>
    <row r="99" spans="1:28" x14ac:dyDescent="0.25">
      <c r="A99" t="s">
        <v>235</v>
      </c>
      <c r="B99">
        <v>2014</v>
      </c>
      <c r="C99" t="s">
        <v>234</v>
      </c>
      <c r="E99" t="s">
        <v>233</v>
      </c>
      <c r="F99" t="s">
        <v>232</v>
      </c>
      <c r="G99">
        <v>19</v>
      </c>
      <c r="H99" t="s">
        <v>231</v>
      </c>
      <c r="I99">
        <v>40</v>
      </c>
      <c r="J99" t="s">
        <v>230</v>
      </c>
      <c r="K99">
        <v>193</v>
      </c>
      <c r="M99" s="15" t="s">
        <v>221</v>
      </c>
      <c r="N99">
        <v>0</v>
      </c>
      <c r="P99" t="s">
        <v>359</v>
      </c>
      <c r="T99" s="199"/>
      <c r="U99" s="199" t="s">
        <v>441</v>
      </c>
      <c r="V99" s="199" t="s">
        <v>442</v>
      </c>
      <c r="AB99" s="124"/>
    </row>
    <row r="100" spans="1:28" x14ac:dyDescent="0.25">
      <c r="A100" t="s">
        <v>235</v>
      </c>
      <c r="B100">
        <v>2014</v>
      </c>
      <c r="C100" t="s">
        <v>234</v>
      </c>
      <c r="E100" t="s">
        <v>233</v>
      </c>
      <c r="F100" t="s">
        <v>232</v>
      </c>
      <c r="G100">
        <v>19</v>
      </c>
      <c r="H100" t="s">
        <v>307</v>
      </c>
      <c r="I100">
        <v>20</v>
      </c>
      <c r="J100" t="s">
        <v>308</v>
      </c>
      <c r="K100">
        <v>195</v>
      </c>
      <c r="M100" s="15" t="s">
        <v>223</v>
      </c>
      <c r="N100">
        <v>0</v>
      </c>
      <c r="P100" t="s">
        <v>359</v>
      </c>
      <c r="T100" s="200" t="s">
        <v>443</v>
      </c>
      <c r="U100" s="199">
        <v>192</v>
      </c>
      <c r="V100" s="199">
        <v>56.5</v>
      </c>
      <c r="AB100" s="124"/>
    </row>
    <row r="101" spans="1:28" x14ac:dyDescent="0.25">
      <c r="A101" t="s">
        <v>235</v>
      </c>
      <c r="B101">
        <v>2014</v>
      </c>
      <c r="C101" t="s">
        <v>234</v>
      </c>
      <c r="E101" t="s">
        <v>233</v>
      </c>
      <c r="F101" t="s">
        <v>232</v>
      </c>
      <c r="G101">
        <v>19</v>
      </c>
      <c r="H101" t="s">
        <v>307</v>
      </c>
      <c r="I101">
        <v>20</v>
      </c>
      <c r="J101" t="s">
        <v>306</v>
      </c>
      <c r="K101">
        <v>197</v>
      </c>
      <c r="M101" s="15" t="s">
        <v>225</v>
      </c>
      <c r="N101">
        <v>0</v>
      </c>
      <c r="P101" t="s">
        <v>359</v>
      </c>
      <c r="T101" s="200" t="s">
        <v>444</v>
      </c>
      <c r="U101" s="199">
        <v>203</v>
      </c>
      <c r="V101" s="199">
        <v>60.5</v>
      </c>
      <c r="AB101" s="124"/>
    </row>
    <row r="102" spans="1:28" x14ac:dyDescent="0.25">
      <c r="T102" s="200" t="s">
        <v>445</v>
      </c>
      <c r="U102" s="199">
        <f>+U101/U100</f>
        <v>1.0572916666666667</v>
      </c>
      <c r="V102" s="199">
        <f>+V101/V100</f>
        <v>1.0707964601769913</v>
      </c>
      <c r="AA102">
        <v>51.083838383838383</v>
      </c>
    </row>
    <row r="105" spans="1:28" ht="15.75" thickBot="1" x14ac:dyDescent="0.3">
      <c r="L105">
        <v>1</v>
      </c>
      <c r="M105">
        <v>2</v>
      </c>
      <c r="N105">
        <v>3</v>
      </c>
      <c r="O105">
        <v>4</v>
      </c>
      <c r="P105">
        <v>5</v>
      </c>
      <c r="Q105">
        <v>6</v>
      </c>
      <c r="R105">
        <v>7</v>
      </c>
      <c r="S105">
        <v>8</v>
      </c>
      <c r="T105">
        <v>9</v>
      </c>
      <c r="U105">
        <v>10</v>
      </c>
      <c r="V105">
        <v>11</v>
      </c>
      <c r="W105">
        <v>12</v>
      </c>
      <c r="X105">
        <v>13</v>
      </c>
    </row>
    <row r="106" spans="1:28" ht="39" x14ac:dyDescent="0.25">
      <c r="M106" s="176" t="s">
        <v>454</v>
      </c>
      <c r="N106" s="125" t="s">
        <v>431</v>
      </c>
      <c r="O106" s="188"/>
      <c r="R106" s="176" t="s">
        <v>429</v>
      </c>
    </row>
    <row r="107" spans="1:28" x14ac:dyDescent="0.25">
      <c r="I107" s="206"/>
      <c r="L107" t="s">
        <v>430</v>
      </c>
      <c r="M107" s="133">
        <v>43014</v>
      </c>
      <c r="N107" s="133"/>
      <c r="O107" t="s">
        <v>391</v>
      </c>
      <c r="R107" s="133">
        <v>42789</v>
      </c>
      <c r="S107" s="133">
        <v>42765</v>
      </c>
      <c r="T107" s="133">
        <v>42586</v>
      </c>
      <c r="U107" s="133">
        <v>42440</v>
      </c>
    </row>
    <row r="108" spans="1:28" x14ac:dyDescent="0.25">
      <c r="I108" s="206"/>
      <c r="M108">
        <v>2016</v>
      </c>
      <c r="R108">
        <v>2016</v>
      </c>
      <c r="S108">
        <v>2016</v>
      </c>
      <c r="T108">
        <v>2016</v>
      </c>
      <c r="U108">
        <v>2016</v>
      </c>
      <c r="W108" s="198" t="s">
        <v>440</v>
      </c>
    </row>
    <row r="109" spans="1:28" x14ac:dyDescent="0.25">
      <c r="I109" s="206"/>
      <c r="L109" s="15" t="s">
        <v>24</v>
      </c>
      <c r="M109" s="204">
        <v>60</v>
      </c>
      <c r="O109" s="204">
        <f>+M109-R109</f>
        <v>0</v>
      </c>
      <c r="R109" s="204">
        <v>60</v>
      </c>
      <c r="S109">
        <v>58.893805309734518</v>
      </c>
      <c r="T109">
        <v>47</v>
      </c>
      <c r="U109">
        <v>47</v>
      </c>
      <c r="W109" s="196">
        <v>176</v>
      </c>
      <c r="X109" s="196">
        <v>55</v>
      </c>
    </row>
    <row r="110" spans="1:28" x14ac:dyDescent="0.25">
      <c r="I110" s="206"/>
      <c r="L110" s="15" t="s">
        <v>30</v>
      </c>
      <c r="M110" s="204">
        <v>57</v>
      </c>
      <c r="O110" s="204">
        <f t="shared" ref="O110:O173" si="0">+M110-R110</f>
        <v>0</v>
      </c>
      <c r="R110" s="204">
        <v>57</v>
      </c>
      <c r="S110">
        <v>53.539823008849567</v>
      </c>
      <c r="T110">
        <v>48</v>
      </c>
      <c r="U110">
        <v>48</v>
      </c>
      <c r="W110" s="196">
        <v>170</v>
      </c>
      <c r="X110" s="196">
        <v>50</v>
      </c>
    </row>
    <row r="111" spans="1:28" x14ac:dyDescent="0.25">
      <c r="I111" s="206"/>
      <c r="L111" s="15" t="s">
        <v>32</v>
      </c>
      <c r="M111" s="204">
        <v>57</v>
      </c>
      <c r="O111" s="204">
        <f t="shared" si="0"/>
        <v>0</v>
      </c>
      <c r="R111" s="204">
        <v>57</v>
      </c>
      <c r="S111">
        <v>57.823008849557525</v>
      </c>
      <c r="T111">
        <v>54</v>
      </c>
      <c r="U111">
        <v>54</v>
      </c>
      <c r="W111" s="196">
        <v>174</v>
      </c>
      <c r="X111" s="196">
        <v>54</v>
      </c>
    </row>
    <row r="112" spans="1:28" x14ac:dyDescent="0.25">
      <c r="I112" s="206"/>
      <c r="L112" s="15" t="s">
        <v>34</v>
      </c>
      <c r="M112" s="204">
        <v>56</v>
      </c>
      <c r="O112" s="204">
        <f t="shared" si="0"/>
        <v>0</v>
      </c>
      <c r="R112" s="204">
        <v>56</v>
      </c>
      <c r="S112">
        <v>51.398230088495581</v>
      </c>
      <c r="T112">
        <v>39</v>
      </c>
      <c r="U112">
        <v>40</v>
      </c>
      <c r="W112" s="196">
        <v>151</v>
      </c>
      <c r="X112" s="196">
        <v>48</v>
      </c>
    </row>
    <row r="113" spans="9:24" x14ac:dyDescent="0.25">
      <c r="I113" s="206"/>
      <c r="L113" s="15" t="s">
        <v>36</v>
      </c>
      <c r="M113" s="204">
        <v>62</v>
      </c>
      <c r="O113" s="204">
        <f t="shared" si="0"/>
        <v>-1</v>
      </c>
      <c r="R113" s="204">
        <v>63</v>
      </c>
      <c r="S113">
        <v>62.106194690265497</v>
      </c>
      <c r="T113">
        <v>52</v>
      </c>
      <c r="U113">
        <v>53</v>
      </c>
      <c r="W113" s="196">
        <v>190</v>
      </c>
      <c r="X113" s="196">
        <v>58</v>
      </c>
    </row>
    <row r="114" spans="9:24" x14ac:dyDescent="0.25">
      <c r="I114" s="206"/>
      <c r="L114" s="15" t="s">
        <v>38</v>
      </c>
      <c r="M114" s="204">
        <v>60</v>
      </c>
      <c r="O114" s="204">
        <f t="shared" si="0"/>
        <v>-2</v>
      </c>
      <c r="R114" s="204">
        <v>62</v>
      </c>
      <c r="S114">
        <v>59.964601769911511</v>
      </c>
      <c r="T114">
        <v>53</v>
      </c>
      <c r="U114">
        <v>55</v>
      </c>
      <c r="W114" s="196">
        <v>187</v>
      </c>
      <c r="X114" s="196">
        <v>56</v>
      </c>
    </row>
    <row r="115" spans="9:24" x14ac:dyDescent="0.25">
      <c r="I115" s="206"/>
      <c r="L115" s="15" t="s">
        <v>40</v>
      </c>
      <c r="M115" s="204">
        <v>62</v>
      </c>
      <c r="O115" s="204">
        <f t="shared" si="0"/>
        <v>0</v>
      </c>
      <c r="R115" s="204">
        <v>62</v>
      </c>
      <c r="S115">
        <v>59.964601769911511</v>
      </c>
      <c r="T115">
        <v>52</v>
      </c>
      <c r="U115">
        <v>53</v>
      </c>
      <c r="W115" s="196">
        <v>193</v>
      </c>
      <c r="X115" s="196">
        <v>56</v>
      </c>
    </row>
    <row r="116" spans="9:24" x14ac:dyDescent="0.25">
      <c r="I116" s="206"/>
      <c r="L116" s="15" t="s">
        <v>42</v>
      </c>
      <c r="M116" s="204">
        <v>61</v>
      </c>
      <c r="O116" s="204">
        <f t="shared" si="0"/>
        <v>0</v>
      </c>
      <c r="R116" s="204">
        <v>61</v>
      </c>
      <c r="S116">
        <v>57.823008849557525</v>
      </c>
      <c r="T116">
        <v>48</v>
      </c>
      <c r="U116">
        <v>49</v>
      </c>
      <c r="W116" s="196">
        <v>192</v>
      </c>
      <c r="X116" s="196">
        <v>54</v>
      </c>
    </row>
    <row r="117" spans="9:24" x14ac:dyDescent="0.25">
      <c r="I117" s="206"/>
      <c r="L117" s="15" t="s">
        <v>44</v>
      </c>
      <c r="M117" s="204">
        <v>61</v>
      </c>
      <c r="O117" s="204">
        <f t="shared" si="0"/>
        <v>-2</v>
      </c>
      <c r="R117" s="204">
        <v>63</v>
      </c>
      <c r="S117">
        <v>63.176991150442483</v>
      </c>
      <c r="T117">
        <v>53</v>
      </c>
      <c r="U117">
        <v>54</v>
      </c>
      <c r="W117" s="196">
        <v>203</v>
      </c>
      <c r="X117" s="196">
        <v>59</v>
      </c>
    </row>
    <row r="118" spans="9:24" x14ac:dyDescent="0.25">
      <c r="I118" s="206"/>
      <c r="L118" s="15" t="s">
        <v>46</v>
      </c>
      <c r="M118" s="204">
        <v>61</v>
      </c>
      <c r="O118" s="204">
        <f t="shared" si="0"/>
        <v>0</v>
      </c>
      <c r="R118" s="204">
        <v>61</v>
      </c>
      <c r="S118">
        <v>61.035398230088504</v>
      </c>
      <c r="T118">
        <v>53</v>
      </c>
      <c r="U118">
        <v>53</v>
      </c>
      <c r="W118" s="196">
        <v>191</v>
      </c>
      <c r="X118" s="196">
        <v>57</v>
      </c>
    </row>
    <row r="119" spans="9:24" x14ac:dyDescent="0.25">
      <c r="I119" s="206"/>
      <c r="L119" s="15" t="s">
        <v>48</v>
      </c>
      <c r="M119" s="204">
        <v>61</v>
      </c>
      <c r="O119" s="204">
        <f t="shared" si="0"/>
        <v>0</v>
      </c>
      <c r="R119" s="204">
        <v>61</v>
      </c>
      <c r="S119">
        <v>63.176991150442483</v>
      </c>
      <c r="T119">
        <v>48</v>
      </c>
      <c r="U119">
        <v>50</v>
      </c>
      <c r="W119" s="196">
        <v>203</v>
      </c>
      <c r="X119" s="196">
        <v>59</v>
      </c>
    </row>
    <row r="120" spans="9:24" x14ac:dyDescent="0.25">
      <c r="I120" s="206"/>
      <c r="L120" s="15" t="s">
        <v>50</v>
      </c>
      <c r="M120" s="204">
        <v>60</v>
      </c>
      <c r="O120" s="204">
        <f t="shared" si="0"/>
        <v>0</v>
      </c>
      <c r="R120" s="204">
        <v>60</v>
      </c>
      <c r="S120">
        <v>61.035398230088504</v>
      </c>
      <c r="T120">
        <v>52</v>
      </c>
      <c r="U120">
        <v>52</v>
      </c>
      <c r="W120" s="196">
        <v>193</v>
      </c>
      <c r="X120" s="196">
        <v>57</v>
      </c>
    </row>
    <row r="121" spans="9:24" x14ac:dyDescent="0.25">
      <c r="I121" s="206"/>
      <c r="L121" s="15" t="s">
        <v>52</v>
      </c>
      <c r="M121" s="204">
        <v>63</v>
      </c>
      <c r="O121" s="204">
        <f t="shared" si="0"/>
        <v>0</v>
      </c>
      <c r="R121" s="204">
        <v>63</v>
      </c>
      <c r="S121">
        <v>58.893805309734518</v>
      </c>
      <c r="T121">
        <v>46</v>
      </c>
      <c r="U121">
        <v>48</v>
      </c>
      <c r="W121" s="196">
        <v>195</v>
      </c>
      <c r="X121" s="196">
        <v>55</v>
      </c>
    </row>
    <row r="122" spans="9:24" x14ac:dyDescent="0.25">
      <c r="I122" s="206"/>
      <c r="L122" s="15" t="s">
        <v>54</v>
      </c>
      <c r="M122" s="204">
        <v>59</v>
      </c>
      <c r="O122" s="204">
        <f t="shared" si="0"/>
        <v>0</v>
      </c>
      <c r="R122" s="204">
        <v>59</v>
      </c>
      <c r="S122">
        <v>62.106194690265497</v>
      </c>
      <c r="T122">
        <v>50</v>
      </c>
      <c r="U122">
        <v>52</v>
      </c>
      <c r="W122" s="196">
        <v>195</v>
      </c>
      <c r="X122" s="196">
        <v>58</v>
      </c>
    </row>
    <row r="123" spans="9:24" x14ac:dyDescent="0.25">
      <c r="I123" s="206"/>
      <c r="L123" s="15" t="s">
        <v>56</v>
      </c>
      <c r="M123" s="204">
        <v>60</v>
      </c>
      <c r="O123" s="204">
        <f t="shared" si="0"/>
        <v>0</v>
      </c>
      <c r="R123" s="204">
        <v>60</v>
      </c>
      <c r="S123">
        <v>61.035398230088504</v>
      </c>
      <c r="T123">
        <v>50</v>
      </c>
      <c r="U123">
        <v>51</v>
      </c>
      <c r="W123" s="196">
        <v>193</v>
      </c>
      <c r="X123" s="196">
        <v>57</v>
      </c>
    </row>
    <row r="124" spans="9:24" x14ac:dyDescent="0.25">
      <c r="I124" s="206"/>
      <c r="L124" s="15" t="s">
        <v>58</v>
      </c>
      <c r="M124" s="204">
        <v>60</v>
      </c>
      <c r="O124" s="204">
        <f t="shared" si="0"/>
        <v>-1</v>
      </c>
      <c r="R124" s="204">
        <v>61</v>
      </c>
      <c r="S124">
        <v>61.035398230088504</v>
      </c>
      <c r="T124">
        <v>58</v>
      </c>
      <c r="U124">
        <v>58</v>
      </c>
      <c r="W124" s="196">
        <v>189</v>
      </c>
      <c r="X124" s="196">
        <v>57</v>
      </c>
    </row>
    <row r="125" spans="9:24" x14ac:dyDescent="0.25">
      <c r="I125" s="206"/>
      <c r="L125" s="15" t="s">
        <v>60</v>
      </c>
      <c r="M125" s="204">
        <v>59</v>
      </c>
      <c r="O125" s="204">
        <f t="shared" si="0"/>
        <v>0</v>
      </c>
      <c r="R125" s="204">
        <v>59</v>
      </c>
      <c r="S125">
        <v>63.176991150442483</v>
      </c>
      <c r="T125">
        <v>48</v>
      </c>
      <c r="U125">
        <v>50</v>
      </c>
      <c r="W125" s="196">
        <v>197</v>
      </c>
      <c r="X125" s="196">
        <v>59</v>
      </c>
    </row>
    <row r="126" spans="9:24" x14ac:dyDescent="0.25">
      <c r="I126" s="206"/>
      <c r="L126" s="15" t="s">
        <v>62</v>
      </c>
      <c r="M126" s="204">
        <v>70</v>
      </c>
      <c r="O126" s="204">
        <f t="shared" si="0"/>
        <v>0</v>
      </c>
      <c r="R126" s="204">
        <v>70</v>
      </c>
      <c r="S126">
        <v>66.389380530973455</v>
      </c>
      <c r="T126">
        <v>55</v>
      </c>
      <c r="U126">
        <v>57</v>
      </c>
      <c r="W126" s="196">
        <v>209</v>
      </c>
      <c r="X126" s="196">
        <v>62</v>
      </c>
    </row>
    <row r="127" spans="9:24" x14ac:dyDescent="0.25">
      <c r="I127" s="206"/>
      <c r="L127" s="15" t="s">
        <v>64</v>
      </c>
      <c r="M127" s="204">
        <v>56</v>
      </c>
      <c r="O127" s="204">
        <f t="shared" si="0"/>
        <v>-1</v>
      </c>
      <c r="R127" s="204">
        <v>57</v>
      </c>
      <c r="S127">
        <v>58.893805309734518</v>
      </c>
      <c r="T127">
        <v>50</v>
      </c>
      <c r="U127">
        <v>52</v>
      </c>
      <c r="W127" s="196">
        <v>203</v>
      </c>
      <c r="X127" s="196">
        <v>55</v>
      </c>
    </row>
    <row r="128" spans="9:24" x14ac:dyDescent="0.25">
      <c r="I128" s="206"/>
      <c r="L128" s="15" t="s">
        <v>66</v>
      </c>
      <c r="M128" s="204">
        <v>50</v>
      </c>
      <c r="O128" s="204">
        <f t="shared" si="0"/>
        <v>0</v>
      </c>
      <c r="R128" s="204">
        <v>50</v>
      </c>
      <c r="S128">
        <v>43.902654867256643</v>
      </c>
      <c r="T128">
        <v>42</v>
      </c>
      <c r="U128">
        <v>43</v>
      </c>
      <c r="W128" s="196">
        <v>152</v>
      </c>
      <c r="X128" s="196">
        <v>41</v>
      </c>
    </row>
    <row r="129" spans="9:24" x14ac:dyDescent="0.25">
      <c r="I129" s="206"/>
      <c r="L129" s="15" t="s">
        <v>68</v>
      </c>
      <c r="M129" s="204">
        <v>62</v>
      </c>
      <c r="O129" s="204">
        <f t="shared" si="0"/>
        <v>0</v>
      </c>
      <c r="R129" s="204">
        <v>62</v>
      </c>
      <c r="S129">
        <v>64.247787610619469</v>
      </c>
      <c r="T129">
        <v>50</v>
      </c>
      <c r="U129">
        <v>51</v>
      </c>
      <c r="W129" s="196">
        <v>203</v>
      </c>
      <c r="X129" s="196">
        <v>60</v>
      </c>
    </row>
    <row r="130" spans="9:24" x14ac:dyDescent="0.25">
      <c r="I130" s="206"/>
      <c r="L130" s="15" t="s">
        <v>70</v>
      </c>
      <c r="M130" s="204">
        <v>64</v>
      </c>
      <c r="O130" s="204">
        <f t="shared" si="0"/>
        <v>0</v>
      </c>
      <c r="R130" s="204">
        <v>64</v>
      </c>
      <c r="S130">
        <v>61.035398230088504</v>
      </c>
      <c r="T130">
        <v>58</v>
      </c>
      <c r="U130">
        <v>58</v>
      </c>
      <c r="W130" s="196">
        <v>193</v>
      </c>
      <c r="X130" s="196">
        <v>57</v>
      </c>
    </row>
    <row r="131" spans="9:24" x14ac:dyDescent="0.25">
      <c r="I131" s="206"/>
      <c r="L131" s="15" t="s">
        <v>72</v>
      </c>
      <c r="M131" s="204">
        <v>60</v>
      </c>
      <c r="O131" s="204">
        <f t="shared" si="0"/>
        <v>0</v>
      </c>
      <c r="R131" s="204">
        <v>60</v>
      </c>
      <c r="S131">
        <v>63.176991150442483</v>
      </c>
      <c r="T131">
        <v>58</v>
      </c>
      <c r="U131">
        <v>58</v>
      </c>
      <c r="W131" s="196">
        <v>187</v>
      </c>
      <c r="X131" s="196">
        <v>59</v>
      </c>
    </row>
    <row r="132" spans="9:24" x14ac:dyDescent="0.25">
      <c r="I132" s="206"/>
      <c r="L132" s="15" t="s">
        <v>74</v>
      </c>
      <c r="M132" s="204">
        <v>65</v>
      </c>
      <c r="O132" s="204">
        <f t="shared" si="0"/>
        <v>0</v>
      </c>
      <c r="R132" s="204">
        <v>65</v>
      </c>
      <c r="S132">
        <v>62.106194690265497</v>
      </c>
      <c r="T132">
        <v>53</v>
      </c>
      <c r="U132">
        <v>55</v>
      </c>
      <c r="W132" s="196">
        <v>199</v>
      </c>
      <c r="X132" s="196">
        <v>58</v>
      </c>
    </row>
    <row r="133" spans="9:24" x14ac:dyDescent="0.25">
      <c r="I133" s="206"/>
      <c r="L133" s="15" t="s">
        <v>76</v>
      </c>
      <c r="M133" s="204">
        <v>59</v>
      </c>
      <c r="O133" s="204">
        <f t="shared" si="0"/>
        <v>0</v>
      </c>
      <c r="R133" s="204">
        <v>59</v>
      </c>
      <c r="S133">
        <v>58.893805309734518</v>
      </c>
      <c r="T133">
        <v>49</v>
      </c>
      <c r="U133">
        <v>50</v>
      </c>
      <c r="W133" s="196">
        <v>182</v>
      </c>
      <c r="X133" s="196">
        <v>55</v>
      </c>
    </row>
    <row r="134" spans="9:24" x14ac:dyDescent="0.25">
      <c r="I134" s="206"/>
      <c r="L134" s="15" t="s">
        <v>78</v>
      </c>
      <c r="M134" s="204">
        <v>58</v>
      </c>
      <c r="O134" s="204">
        <f t="shared" si="0"/>
        <v>0</v>
      </c>
      <c r="R134" s="204">
        <v>58</v>
      </c>
      <c r="S134">
        <v>52.469026548672574</v>
      </c>
      <c r="T134">
        <v>39</v>
      </c>
      <c r="U134">
        <v>41</v>
      </c>
      <c r="W134" s="196">
        <v>140</v>
      </c>
      <c r="X134" s="196">
        <v>49</v>
      </c>
    </row>
    <row r="135" spans="9:24" x14ac:dyDescent="0.25">
      <c r="I135" s="206"/>
      <c r="L135" s="15" t="s">
        <v>80</v>
      </c>
      <c r="M135" s="204">
        <v>58</v>
      </c>
      <c r="O135" s="204">
        <f t="shared" si="0"/>
        <v>0</v>
      </c>
      <c r="R135" s="204">
        <v>58</v>
      </c>
      <c r="S135">
        <v>49.256637168141594</v>
      </c>
      <c r="T135">
        <v>41</v>
      </c>
      <c r="U135">
        <v>42</v>
      </c>
      <c r="W135" s="196">
        <v>162</v>
      </c>
      <c r="X135" s="196">
        <v>46</v>
      </c>
    </row>
    <row r="136" spans="9:24" x14ac:dyDescent="0.25">
      <c r="I136" s="206"/>
      <c r="L136" s="15" t="s">
        <v>82</v>
      </c>
      <c r="M136" s="204">
        <v>64</v>
      </c>
      <c r="O136" s="204">
        <f t="shared" si="0"/>
        <v>0</v>
      </c>
      <c r="R136" s="204">
        <v>64</v>
      </c>
      <c r="S136">
        <v>61.035398230088504</v>
      </c>
      <c r="T136">
        <v>55</v>
      </c>
      <c r="U136">
        <v>56</v>
      </c>
      <c r="W136" s="196">
        <v>195</v>
      </c>
      <c r="X136" s="196">
        <v>57</v>
      </c>
    </row>
    <row r="137" spans="9:24" x14ac:dyDescent="0.25">
      <c r="I137" s="206"/>
      <c r="L137" s="15" t="s">
        <v>84</v>
      </c>
      <c r="M137" s="204">
        <v>61</v>
      </c>
      <c r="O137" s="204">
        <f t="shared" si="0"/>
        <v>0</v>
      </c>
      <c r="R137" s="204">
        <v>61</v>
      </c>
      <c r="S137">
        <v>57.823008849557525</v>
      </c>
      <c r="T137">
        <v>52</v>
      </c>
      <c r="U137">
        <v>53</v>
      </c>
      <c r="W137" s="196">
        <v>176</v>
      </c>
      <c r="X137" s="196">
        <v>54</v>
      </c>
    </row>
    <row r="138" spans="9:24" x14ac:dyDescent="0.25">
      <c r="I138" s="206"/>
      <c r="L138" s="15" t="s">
        <v>86</v>
      </c>
      <c r="M138" s="204">
        <v>56</v>
      </c>
      <c r="O138" s="204">
        <f t="shared" si="0"/>
        <v>-1</v>
      </c>
      <c r="R138" s="204">
        <v>57</v>
      </c>
      <c r="S138">
        <v>59.964601769911511</v>
      </c>
      <c r="T138">
        <v>48</v>
      </c>
      <c r="U138">
        <v>49</v>
      </c>
      <c r="W138" s="196">
        <v>194</v>
      </c>
      <c r="X138" s="196">
        <v>56</v>
      </c>
    </row>
    <row r="139" spans="9:24" x14ac:dyDescent="0.25">
      <c r="I139" s="206"/>
      <c r="L139" s="15" t="s">
        <v>88</v>
      </c>
      <c r="M139" s="204">
        <v>58</v>
      </c>
      <c r="O139" s="204">
        <f t="shared" si="0"/>
        <v>0</v>
      </c>
      <c r="R139" s="204">
        <v>58</v>
      </c>
      <c r="S139">
        <v>63.176991150442483</v>
      </c>
      <c r="T139">
        <v>60</v>
      </c>
      <c r="U139">
        <v>62</v>
      </c>
      <c r="W139" s="196">
        <v>194</v>
      </c>
      <c r="X139" s="196">
        <v>59</v>
      </c>
    </row>
    <row r="140" spans="9:24" x14ac:dyDescent="0.25">
      <c r="I140" s="206"/>
      <c r="L140" s="20" t="s">
        <v>90</v>
      </c>
      <c r="M140" s="204">
        <v>59</v>
      </c>
      <c r="O140" s="204">
        <f t="shared" si="0"/>
        <v>0</v>
      </c>
      <c r="R140" s="204">
        <v>59</v>
      </c>
      <c r="S140">
        <v>62.106194690265497</v>
      </c>
      <c r="T140">
        <v>46</v>
      </c>
      <c r="U140">
        <v>47</v>
      </c>
      <c r="W140" s="196">
        <v>203</v>
      </c>
      <c r="X140" s="196">
        <v>58</v>
      </c>
    </row>
    <row r="141" spans="9:24" x14ac:dyDescent="0.25">
      <c r="I141" s="206"/>
      <c r="L141" s="15" t="s">
        <v>92</v>
      </c>
      <c r="M141" s="204">
        <v>63</v>
      </c>
      <c r="O141" s="204">
        <f t="shared" si="0"/>
        <v>0</v>
      </c>
      <c r="R141" s="204">
        <v>63</v>
      </c>
      <c r="S141">
        <v>59.964601769911511</v>
      </c>
      <c r="T141">
        <v>54</v>
      </c>
      <c r="U141">
        <v>55</v>
      </c>
      <c r="W141" s="196">
        <v>191</v>
      </c>
      <c r="X141" s="196">
        <v>56</v>
      </c>
    </row>
    <row r="142" spans="9:24" x14ac:dyDescent="0.25">
      <c r="I142" s="206"/>
      <c r="L142" s="20" t="s">
        <v>94</v>
      </c>
      <c r="M142" s="204">
        <v>58</v>
      </c>
      <c r="O142" s="204">
        <f t="shared" si="0"/>
        <v>0</v>
      </c>
      <c r="R142" s="204">
        <v>58</v>
      </c>
      <c r="S142">
        <v>62.106194690265497</v>
      </c>
      <c r="T142">
        <v>50</v>
      </c>
      <c r="U142">
        <v>51</v>
      </c>
      <c r="W142" s="196">
        <v>196</v>
      </c>
      <c r="X142" s="196">
        <v>58</v>
      </c>
    </row>
    <row r="143" spans="9:24" x14ac:dyDescent="0.25">
      <c r="I143" s="206"/>
      <c r="L143" s="15" t="s">
        <v>96</v>
      </c>
      <c r="M143" s="204">
        <v>61</v>
      </c>
      <c r="O143" s="204">
        <f t="shared" si="0"/>
        <v>0</v>
      </c>
      <c r="R143" s="204">
        <v>61</v>
      </c>
      <c r="S143">
        <v>62.106194690265497</v>
      </c>
      <c r="T143">
        <v>49</v>
      </c>
      <c r="U143">
        <v>50</v>
      </c>
      <c r="W143" s="196">
        <v>200</v>
      </c>
      <c r="X143" s="196">
        <v>58</v>
      </c>
    </row>
    <row r="144" spans="9:24" x14ac:dyDescent="0.25">
      <c r="I144" s="206"/>
      <c r="L144" s="15" t="s">
        <v>98</v>
      </c>
      <c r="M144" s="204">
        <v>56</v>
      </c>
      <c r="O144" s="204">
        <f t="shared" si="0"/>
        <v>0</v>
      </c>
      <c r="R144" s="204">
        <v>56</v>
      </c>
      <c r="S144">
        <v>55.681415929203546</v>
      </c>
      <c r="T144">
        <v>48</v>
      </c>
      <c r="U144">
        <v>51</v>
      </c>
      <c r="W144" s="196">
        <v>178</v>
      </c>
      <c r="X144" s="196">
        <v>52</v>
      </c>
    </row>
    <row r="145" spans="9:24" x14ac:dyDescent="0.25">
      <c r="I145" s="206"/>
      <c r="L145" s="15" t="s">
        <v>100</v>
      </c>
      <c r="M145" s="204">
        <v>64</v>
      </c>
      <c r="O145" s="204">
        <f t="shared" si="0"/>
        <v>0</v>
      </c>
      <c r="R145" s="204">
        <v>64</v>
      </c>
      <c r="S145">
        <v>56.752212389380539</v>
      </c>
      <c r="T145">
        <v>46</v>
      </c>
      <c r="U145">
        <v>47</v>
      </c>
      <c r="W145" s="196">
        <v>189</v>
      </c>
      <c r="X145" s="196">
        <v>53</v>
      </c>
    </row>
    <row r="146" spans="9:24" x14ac:dyDescent="0.25">
      <c r="I146" s="206"/>
      <c r="L146" s="15" t="s">
        <v>102</v>
      </c>
      <c r="M146" s="204">
        <v>65</v>
      </c>
      <c r="O146" s="204">
        <f t="shared" si="0"/>
        <v>0</v>
      </c>
      <c r="R146" s="204">
        <v>65</v>
      </c>
      <c r="S146">
        <v>64.247787610619469</v>
      </c>
      <c r="T146">
        <v>58</v>
      </c>
      <c r="U146">
        <v>58</v>
      </c>
      <c r="W146" s="196">
        <v>200</v>
      </c>
      <c r="X146" s="196">
        <v>60</v>
      </c>
    </row>
    <row r="147" spans="9:24" x14ac:dyDescent="0.25">
      <c r="I147" s="206"/>
      <c r="L147" s="15" t="s">
        <v>104</v>
      </c>
      <c r="M147" s="204">
        <v>59</v>
      </c>
      <c r="O147" s="204">
        <f t="shared" si="0"/>
        <v>0</v>
      </c>
      <c r="R147" s="204">
        <v>59</v>
      </c>
      <c r="S147">
        <v>57.823008849557525</v>
      </c>
      <c r="T147">
        <v>47</v>
      </c>
      <c r="U147">
        <v>48</v>
      </c>
      <c r="W147" s="196">
        <v>179</v>
      </c>
      <c r="X147" s="196">
        <v>54</v>
      </c>
    </row>
    <row r="148" spans="9:24" x14ac:dyDescent="0.25">
      <c r="I148" s="206"/>
      <c r="L148" s="15" t="s">
        <v>106</v>
      </c>
      <c r="M148" s="204">
        <v>61</v>
      </c>
      <c r="O148" s="204">
        <f t="shared" si="0"/>
        <v>-1</v>
      </c>
      <c r="R148" s="204">
        <v>62</v>
      </c>
      <c r="S148">
        <v>57.823008849557525</v>
      </c>
      <c r="T148">
        <v>47</v>
      </c>
      <c r="U148">
        <v>47</v>
      </c>
      <c r="W148" s="196">
        <v>198</v>
      </c>
      <c r="X148" s="196">
        <v>54</v>
      </c>
    </row>
    <row r="149" spans="9:24" x14ac:dyDescent="0.25">
      <c r="I149" s="206"/>
      <c r="L149" s="15" t="s">
        <v>108</v>
      </c>
      <c r="M149" s="204">
        <v>62</v>
      </c>
      <c r="O149" s="204">
        <f t="shared" si="0"/>
        <v>-1</v>
      </c>
      <c r="R149" s="204">
        <v>63</v>
      </c>
      <c r="S149">
        <v>63.176991150442483</v>
      </c>
      <c r="T149">
        <v>48</v>
      </c>
      <c r="U149">
        <v>49</v>
      </c>
      <c r="W149" s="196">
        <v>201</v>
      </c>
      <c r="X149" s="196">
        <v>59</v>
      </c>
    </row>
    <row r="150" spans="9:24" x14ac:dyDescent="0.25">
      <c r="I150" s="206"/>
      <c r="L150" s="15" t="s">
        <v>110</v>
      </c>
      <c r="M150" s="204">
        <v>60</v>
      </c>
      <c r="O150" s="204">
        <f t="shared" si="0"/>
        <v>0</v>
      </c>
      <c r="R150" s="204">
        <v>60</v>
      </c>
      <c r="S150">
        <v>58.893805309734518</v>
      </c>
      <c r="T150">
        <v>53</v>
      </c>
      <c r="U150">
        <v>53</v>
      </c>
      <c r="W150" s="196">
        <v>199</v>
      </c>
      <c r="X150" s="196">
        <v>55</v>
      </c>
    </row>
    <row r="151" spans="9:24" x14ac:dyDescent="0.25">
      <c r="I151" s="206"/>
      <c r="L151" s="15" t="s">
        <v>112</v>
      </c>
      <c r="M151" s="204">
        <v>59</v>
      </c>
      <c r="O151" s="204">
        <f t="shared" si="0"/>
        <v>0</v>
      </c>
      <c r="R151" s="204">
        <v>59</v>
      </c>
      <c r="S151">
        <v>55.681415929203546</v>
      </c>
      <c r="T151">
        <v>47</v>
      </c>
      <c r="U151">
        <v>50</v>
      </c>
      <c r="W151" s="196">
        <v>188</v>
      </c>
      <c r="X151" s="196">
        <v>52</v>
      </c>
    </row>
    <row r="152" spans="9:24" x14ac:dyDescent="0.25">
      <c r="I152" s="206"/>
      <c r="L152" s="15" t="s">
        <v>114</v>
      </c>
      <c r="M152" s="204">
        <v>57</v>
      </c>
      <c r="O152" s="204">
        <f t="shared" si="0"/>
        <v>-1</v>
      </c>
      <c r="R152" s="204">
        <v>58</v>
      </c>
      <c r="S152">
        <v>59.964601769911511</v>
      </c>
      <c r="T152">
        <v>50</v>
      </c>
      <c r="U152">
        <v>53</v>
      </c>
      <c r="W152" s="196">
        <v>177</v>
      </c>
      <c r="X152" s="196">
        <v>56</v>
      </c>
    </row>
    <row r="153" spans="9:24" x14ac:dyDescent="0.25">
      <c r="I153" s="206"/>
      <c r="L153" s="15" t="s">
        <v>116</v>
      </c>
      <c r="M153" s="204">
        <v>57</v>
      </c>
      <c r="O153" s="204">
        <f t="shared" si="0"/>
        <v>0</v>
      </c>
      <c r="R153" s="204">
        <v>57</v>
      </c>
      <c r="S153">
        <v>64.247787610619469</v>
      </c>
      <c r="T153">
        <v>50</v>
      </c>
      <c r="U153">
        <v>51</v>
      </c>
      <c r="W153" s="196">
        <v>202</v>
      </c>
      <c r="X153" s="196">
        <v>60</v>
      </c>
    </row>
    <row r="154" spans="9:24" x14ac:dyDescent="0.25">
      <c r="I154" s="206"/>
      <c r="L154" s="15" t="s">
        <v>118</v>
      </c>
      <c r="M154" s="204">
        <v>61</v>
      </c>
      <c r="O154" s="204">
        <f t="shared" si="0"/>
        <v>-1</v>
      </c>
      <c r="R154" s="204">
        <v>62</v>
      </c>
      <c r="S154">
        <v>59.964601769911511</v>
      </c>
      <c r="T154">
        <v>47</v>
      </c>
      <c r="U154">
        <v>48</v>
      </c>
      <c r="W154" s="196">
        <v>195</v>
      </c>
      <c r="X154" s="196">
        <v>56</v>
      </c>
    </row>
    <row r="155" spans="9:24" x14ac:dyDescent="0.25">
      <c r="I155" s="206"/>
      <c r="L155" s="15" t="s">
        <v>120</v>
      </c>
      <c r="M155" s="204">
        <v>68</v>
      </c>
      <c r="O155" s="204">
        <f t="shared" si="0"/>
        <v>0</v>
      </c>
      <c r="R155" s="204">
        <v>68</v>
      </c>
      <c r="S155">
        <v>64.247787610619469</v>
      </c>
      <c r="T155">
        <v>54</v>
      </c>
      <c r="U155">
        <v>56</v>
      </c>
      <c r="W155" s="196">
        <v>203</v>
      </c>
      <c r="X155" s="196">
        <v>60</v>
      </c>
    </row>
    <row r="156" spans="9:24" x14ac:dyDescent="0.25">
      <c r="I156" s="206"/>
      <c r="L156" s="15" t="s">
        <v>23</v>
      </c>
      <c r="M156" s="204">
        <v>57</v>
      </c>
      <c r="O156" s="204">
        <f t="shared" si="0"/>
        <v>-1</v>
      </c>
      <c r="R156" s="204">
        <v>58</v>
      </c>
      <c r="S156">
        <v>59.964601769911511</v>
      </c>
      <c r="T156">
        <v>54</v>
      </c>
      <c r="U156">
        <v>55</v>
      </c>
      <c r="W156" s="196">
        <v>199</v>
      </c>
      <c r="X156" s="196">
        <v>56</v>
      </c>
    </row>
    <row r="157" spans="9:24" x14ac:dyDescent="0.25">
      <c r="I157" s="206"/>
      <c r="L157" s="15" t="s">
        <v>123</v>
      </c>
      <c r="M157" s="204">
        <v>61</v>
      </c>
      <c r="O157" s="204">
        <f t="shared" si="0"/>
        <v>-1</v>
      </c>
      <c r="R157" s="204">
        <v>62</v>
      </c>
      <c r="S157">
        <v>62.106194690265497</v>
      </c>
      <c r="T157">
        <v>54</v>
      </c>
      <c r="U157">
        <v>56</v>
      </c>
      <c r="W157" s="196">
        <v>189</v>
      </c>
      <c r="X157" s="196">
        <v>58</v>
      </c>
    </row>
    <row r="158" spans="9:24" x14ac:dyDescent="0.25">
      <c r="I158" s="206"/>
      <c r="L158" s="15" t="s">
        <v>125</v>
      </c>
      <c r="M158" s="204">
        <v>61</v>
      </c>
      <c r="O158" s="204">
        <f t="shared" si="0"/>
        <v>0</v>
      </c>
      <c r="R158" s="204">
        <v>61</v>
      </c>
      <c r="S158">
        <v>62.106194690265497</v>
      </c>
      <c r="T158">
        <v>52</v>
      </c>
      <c r="U158">
        <v>53</v>
      </c>
      <c r="W158" s="196">
        <v>199</v>
      </c>
      <c r="X158" s="196">
        <v>58</v>
      </c>
    </row>
    <row r="159" spans="9:24" x14ac:dyDescent="0.25">
      <c r="I159" s="206"/>
      <c r="L159" s="15" t="s">
        <v>127</v>
      </c>
      <c r="M159" s="204">
        <v>55</v>
      </c>
      <c r="O159" s="204">
        <f t="shared" si="0"/>
        <v>-1</v>
      </c>
      <c r="R159" s="204">
        <v>56</v>
      </c>
      <c r="S159">
        <v>53.539823008849567</v>
      </c>
      <c r="T159">
        <v>46</v>
      </c>
      <c r="U159">
        <v>47</v>
      </c>
      <c r="W159" s="196">
        <v>167</v>
      </c>
      <c r="X159" s="196">
        <v>50</v>
      </c>
    </row>
    <row r="160" spans="9:24" x14ac:dyDescent="0.25">
      <c r="I160" s="206"/>
      <c r="L160" s="15" t="s">
        <v>129</v>
      </c>
      <c r="M160" s="204">
        <v>56</v>
      </c>
      <c r="O160" s="204">
        <f t="shared" si="0"/>
        <v>-1</v>
      </c>
      <c r="R160" s="204">
        <v>57</v>
      </c>
      <c r="S160">
        <v>58.893805309734518</v>
      </c>
      <c r="T160">
        <v>51</v>
      </c>
      <c r="U160">
        <v>52</v>
      </c>
      <c r="W160" s="196">
        <v>186</v>
      </c>
      <c r="X160" s="196">
        <v>55</v>
      </c>
    </row>
    <row r="161" spans="9:24" x14ac:dyDescent="0.25">
      <c r="I161" s="206"/>
      <c r="L161" s="15" t="s">
        <v>131</v>
      </c>
      <c r="M161" s="204">
        <v>61</v>
      </c>
      <c r="O161" s="204">
        <f t="shared" si="0"/>
        <v>0</v>
      </c>
      <c r="R161" s="204">
        <v>61</v>
      </c>
      <c r="S161">
        <v>58.893805309734518</v>
      </c>
      <c r="T161">
        <v>56</v>
      </c>
      <c r="U161">
        <v>58</v>
      </c>
      <c r="W161" s="196">
        <v>186</v>
      </c>
      <c r="X161" s="196">
        <v>55</v>
      </c>
    </row>
    <row r="162" spans="9:24" x14ac:dyDescent="0.25">
      <c r="I162" s="206"/>
      <c r="L162" s="15" t="s">
        <v>133</v>
      </c>
      <c r="M162" s="204">
        <v>57</v>
      </c>
      <c r="O162" s="204">
        <f t="shared" si="0"/>
        <v>-1</v>
      </c>
      <c r="R162" s="204">
        <v>58</v>
      </c>
      <c r="S162">
        <v>56.752212389380539</v>
      </c>
      <c r="T162">
        <v>50</v>
      </c>
      <c r="U162">
        <v>52</v>
      </c>
      <c r="W162" s="196">
        <v>181</v>
      </c>
      <c r="X162" s="196">
        <v>53</v>
      </c>
    </row>
    <row r="163" spans="9:24" x14ac:dyDescent="0.25">
      <c r="I163" s="206"/>
      <c r="L163" s="15" t="s">
        <v>135</v>
      </c>
      <c r="M163" s="204">
        <v>62</v>
      </c>
      <c r="O163" s="204">
        <f t="shared" si="0"/>
        <v>-2</v>
      </c>
      <c r="R163" s="204">
        <v>64</v>
      </c>
      <c r="S163">
        <v>65.318584070796462</v>
      </c>
      <c r="T163">
        <v>48</v>
      </c>
      <c r="U163">
        <v>49</v>
      </c>
      <c r="W163" s="196">
        <v>199</v>
      </c>
      <c r="X163" s="196">
        <v>61</v>
      </c>
    </row>
    <row r="164" spans="9:24" x14ac:dyDescent="0.25">
      <c r="I164" s="206"/>
      <c r="L164" s="15" t="s">
        <v>137</v>
      </c>
      <c r="M164" s="204">
        <v>62</v>
      </c>
      <c r="O164" s="204">
        <f t="shared" si="0"/>
        <v>0</v>
      </c>
      <c r="R164" s="204">
        <v>62</v>
      </c>
      <c r="S164">
        <v>50.327433628318587</v>
      </c>
      <c r="T164">
        <v>47</v>
      </c>
      <c r="U164">
        <v>50</v>
      </c>
      <c r="W164" s="196">
        <v>144</v>
      </c>
      <c r="X164" s="196">
        <v>47</v>
      </c>
    </row>
    <row r="165" spans="9:24" x14ac:dyDescent="0.25">
      <c r="I165" s="206"/>
      <c r="L165" s="15" t="s">
        <v>139</v>
      </c>
      <c r="M165" s="204">
        <v>59</v>
      </c>
      <c r="O165" s="204">
        <f t="shared" si="0"/>
        <v>-2</v>
      </c>
      <c r="R165" s="204">
        <v>61</v>
      </c>
      <c r="S165">
        <v>59.964601769911511</v>
      </c>
      <c r="T165">
        <v>53</v>
      </c>
      <c r="U165">
        <v>54</v>
      </c>
      <c r="W165" s="196">
        <v>188</v>
      </c>
      <c r="X165" s="196">
        <v>56</v>
      </c>
    </row>
    <row r="166" spans="9:24" x14ac:dyDescent="0.25">
      <c r="I166" s="206"/>
      <c r="L166" s="15" t="s">
        <v>141</v>
      </c>
      <c r="M166" s="204">
        <v>57</v>
      </c>
      <c r="O166" s="204">
        <f t="shared" si="0"/>
        <v>0</v>
      </c>
      <c r="R166" s="204">
        <v>57</v>
      </c>
      <c r="S166">
        <v>61.035398230088504</v>
      </c>
      <c r="T166">
        <v>51</v>
      </c>
      <c r="U166">
        <v>53</v>
      </c>
      <c r="W166" s="196">
        <v>181</v>
      </c>
      <c r="X166" s="196">
        <v>57</v>
      </c>
    </row>
    <row r="167" spans="9:24" x14ac:dyDescent="0.25">
      <c r="I167" s="206"/>
      <c r="L167" s="15" t="s">
        <v>143</v>
      </c>
      <c r="M167" s="204">
        <v>55</v>
      </c>
      <c r="O167" s="204">
        <f t="shared" si="0"/>
        <v>0</v>
      </c>
      <c r="R167" s="204">
        <v>55</v>
      </c>
      <c r="S167">
        <v>51.398230088495581</v>
      </c>
      <c r="T167">
        <v>42</v>
      </c>
      <c r="U167">
        <v>43</v>
      </c>
      <c r="W167" s="196">
        <v>154</v>
      </c>
      <c r="X167" s="196">
        <v>48</v>
      </c>
    </row>
    <row r="168" spans="9:24" x14ac:dyDescent="0.25">
      <c r="I168" s="206"/>
      <c r="L168" s="15" t="s">
        <v>145</v>
      </c>
      <c r="M168" s="204">
        <v>67</v>
      </c>
      <c r="O168" s="204">
        <f t="shared" si="0"/>
        <v>0</v>
      </c>
      <c r="R168" s="204">
        <v>67</v>
      </c>
      <c r="S168">
        <v>65.318584070796462</v>
      </c>
      <c r="T168">
        <v>55</v>
      </c>
      <c r="U168">
        <v>57</v>
      </c>
      <c r="W168" s="196">
        <v>195</v>
      </c>
      <c r="X168" s="196">
        <v>61</v>
      </c>
    </row>
    <row r="169" spans="9:24" x14ac:dyDescent="0.25">
      <c r="I169" s="206"/>
      <c r="L169" s="15" t="s">
        <v>147</v>
      </c>
      <c r="M169" s="204">
        <v>57</v>
      </c>
      <c r="O169" s="204">
        <f t="shared" si="0"/>
        <v>-1</v>
      </c>
      <c r="R169" s="204">
        <v>58</v>
      </c>
      <c r="S169">
        <v>57.823008849557525</v>
      </c>
      <c r="T169">
        <v>45</v>
      </c>
      <c r="U169">
        <v>46</v>
      </c>
      <c r="W169" s="196">
        <v>169</v>
      </c>
      <c r="X169" s="196">
        <v>54</v>
      </c>
    </row>
    <row r="170" spans="9:24" x14ac:dyDescent="0.25">
      <c r="I170" s="206"/>
      <c r="L170" s="15" t="s">
        <v>149</v>
      </c>
      <c r="M170" s="204">
        <v>59</v>
      </c>
      <c r="O170" s="204">
        <f t="shared" si="0"/>
        <v>-1</v>
      </c>
      <c r="R170" s="204">
        <v>60</v>
      </c>
      <c r="S170">
        <v>58.893805309734518</v>
      </c>
      <c r="T170">
        <v>51</v>
      </c>
      <c r="U170">
        <v>53</v>
      </c>
      <c r="W170" s="196">
        <v>190</v>
      </c>
      <c r="X170" s="196">
        <v>55</v>
      </c>
    </row>
    <row r="171" spans="9:24" x14ac:dyDescent="0.25">
      <c r="I171" s="206"/>
      <c r="L171" s="15" t="s">
        <v>151</v>
      </c>
      <c r="M171" s="204">
        <v>57</v>
      </c>
      <c r="O171" s="204">
        <f t="shared" si="0"/>
        <v>0</v>
      </c>
      <c r="R171" s="204">
        <v>57</v>
      </c>
      <c r="S171">
        <v>58.893805309734518</v>
      </c>
      <c r="T171">
        <v>48</v>
      </c>
      <c r="U171">
        <v>49</v>
      </c>
      <c r="W171" s="196">
        <v>178</v>
      </c>
      <c r="X171" s="196">
        <v>55</v>
      </c>
    </row>
    <row r="172" spans="9:24" x14ac:dyDescent="0.25">
      <c r="I172" s="206"/>
      <c r="L172" s="15" t="s">
        <v>153</v>
      </c>
      <c r="M172" s="204">
        <v>63</v>
      </c>
      <c r="O172" s="204">
        <f t="shared" si="0"/>
        <v>0</v>
      </c>
      <c r="R172" s="204">
        <v>63</v>
      </c>
      <c r="S172">
        <v>63.176991150442483</v>
      </c>
      <c r="T172">
        <v>56</v>
      </c>
      <c r="U172">
        <v>57</v>
      </c>
      <c r="W172" s="196">
        <v>195</v>
      </c>
      <c r="X172" s="196">
        <v>59</v>
      </c>
    </row>
    <row r="173" spans="9:24" x14ac:dyDescent="0.25">
      <c r="I173" s="206"/>
      <c r="L173" s="15" t="s">
        <v>155</v>
      </c>
      <c r="M173" s="204">
        <v>57</v>
      </c>
      <c r="O173" s="204">
        <f t="shared" si="0"/>
        <v>0</v>
      </c>
      <c r="R173" s="204">
        <v>57</v>
      </c>
      <c r="S173">
        <v>55.681415929203546</v>
      </c>
      <c r="T173">
        <v>49</v>
      </c>
      <c r="U173" s="135">
        <v>51</v>
      </c>
      <c r="W173" s="196">
        <v>187</v>
      </c>
      <c r="X173" s="196">
        <v>52</v>
      </c>
    </row>
    <row r="174" spans="9:24" x14ac:dyDescent="0.25">
      <c r="I174" s="206"/>
      <c r="L174" s="15" t="s">
        <v>157</v>
      </c>
      <c r="M174" s="204">
        <v>61</v>
      </c>
      <c r="O174" s="204">
        <f t="shared" ref="O174:O208" si="1">+M174-R174</f>
        <v>-1</v>
      </c>
      <c r="R174" s="204">
        <v>62</v>
      </c>
      <c r="S174">
        <v>63.176991150442483</v>
      </c>
      <c r="T174">
        <v>48</v>
      </c>
      <c r="U174">
        <v>51</v>
      </c>
      <c r="W174" s="196">
        <v>202</v>
      </c>
      <c r="X174" s="196">
        <v>59</v>
      </c>
    </row>
    <row r="175" spans="9:24" s="22" customFormat="1" x14ac:dyDescent="0.25">
      <c r="I175" s="206"/>
      <c r="L175" s="35" t="s">
        <v>159</v>
      </c>
      <c r="M175" s="204">
        <v>60</v>
      </c>
      <c r="O175" s="204">
        <f t="shared" si="1"/>
        <v>3</v>
      </c>
      <c r="R175" s="204">
        <v>57</v>
      </c>
      <c r="S175" s="22">
        <v>59.964601769911511</v>
      </c>
      <c r="T175">
        <v>47</v>
      </c>
      <c r="U175" s="22">
        <v>51</v>
      </c>
      <c r="W175" s="196">
        <v>168</v>
      </c>
      <c r="X175" s="197">
        <v>56</v>
      </c>
    </row>
    <row r="176" spans="9:24" x14ac:dyDescent="0.25">
      <c r="I176" s="206"/>
      <c r="L176" s="15" t="s">
        <v>161</v>
      </c>
      <c r="M176" s="204">
        <v>58</v>
      </c>
      <c r="O176" s="204">
        <f t="shared" si="1"/>
        <v>0</v>
      </c>
      <c r="R176" s="204">
        <v>58</v>
      </c>
      <c r="S176">
        <v>53.539823008849567</v>
      </c>
      <c r="T176">
        <v>41</v>
      </c>
      <c r="U176">
        <v>43</v>
      </c>
      <c r="W176" s="196">
        <v>158</v>
      </c>
      <c r="X176" s="196">
        <v>50</v>
      </c>
    </row>
    <row r="177" spans="9:24" x14ac:dyDescent="0.25">
      <c r="I177" s="206"/>
      <c r="L177" s="15" t="s">
        <v>163</v>
      </c>
      <c r="M177" s="204">
        <v>58</v>
      </c>
      <c r="O177" s="204">
        <f t="shared" si="1"/>
        <v>0</v>
      </c>
      <c r="R177" s="204">
        <v>58</v>
      </c>
      <c r="S177">
        <v>54.610619469026553</v>
      </c>
      <c r="T177">
        <v>48</v>
      </c>
      <c r="U177">
        <v>50</v>
      </c>
      <c r="W177" s="196">
        <v>185</v>
      </c>
      <c r="X177" s="196">
        <v>51</v>
      </c>
    </row>
    <row r="178" spans="9:24" x14ac:dyDescent="0.25">
      <c r="I178" s="206"/>
      <c r="L178" s="15" t="s">
        <v>165</v>
      </c>
      <c r="M178" s="204">
        <v>59</v>
      </c>
      <c r="O178" s="204">
        <f t="shared" si="1"/>
        <v>-2</v>
      </c>
      <c r="R178" s="204">
        <v>61</v>
      </c>
      <c r="S178">
        <v>59.964601769911511</v>
      </c>
      <c r="T178">
        <v>54</v>
      </c>
      <c r="U178">
        <v>55</v>
      </c>
      <c r="W178" s="196">
        <v>177</v>
      </c>
      <c r="X178" s="196">
        <v>56</v>
      </c>
    </row>
    <row r="179" spans="9:24" x14ac:dyDescent="0.25">
      <c r="I179" s="206"/>
      <c r="L179" s="15" t="s">
        <v>167</v>
      </c>
      <c r="M179" s="204">
        <v>64</v>
      </c>
      <c r="O179" s="204">
        <f t="shared" si="1"/>
        <v>0</v>
      </c>
      <c r="R179" s="204">
        <v>64</v>
      </c>
      <c r="S179">
        <v>66.389380530973455</v>
      </c>
      <c r="T179">
        <v>55</v>
      </c>
      <c r="U179">
        <v>56</v>
      </c>
      <c r="W179" s="196">
        <v>205</v>
      </c>
      <c r="X179" s="196">
        <v>62</v>
      </c>
    </row>
    <row r="180" spans="9:24" x14ac:dyDescent="0.25">
      <c r="I180" s="206"/>
      <c r="L180" s="15" t="s">
        <v>169</v>
      </c>
      <c r="M180" s="204">
        <v>56</v>
      </c>
      <c r="O180" s="204">
        <f t="shared" si="1"/>
        <v>-1</v>
      </c>
      <c r="R180" s="204">
        <v>57</v>
      </c>
      <c r="S180">
        <v>64.247787610619469</v>
      </c>
      <c r="T180">
        <v>52</v>
      </c>
      <c r="U180">
        <v>54</v>
      </c>
      <c r="W180" s="196">
        <v>205</v>
      </c>
      <c r="X180" s="196">
        <v>60</v>
      </c>
    </row>
    <row r="181" spans="9:24" x14ac:dyDescent="0.25">
      <c r="I181" s="206"/>
      <c r="L181" s="15" t="s">
        <v>171</v>
      </c>
      <c r="M181" s="204">
        <v>58</v>
      </c>
      <c r="O181" s="204">
        <f t="shared" si="1"/>
        <v>0</v>
      </c>
      <c r="R181" s="204">
        <v>58</v>
      </c>
      <c r="S181">
        <v>53.539823008849567</v>
      </c>
      <c r="T181">
        <v>48</v>
      </c>
      <c r="U181">
        <v>50</v>
      </c>
      <c r="W181" s="196">
        <v>166</v>
      </c>
      <c r="X181" s="196">
        <v>50</v>
      </c>
    </row>
    <row r="182" spans="9:24" x14ac:dyDescent="0.25">
      <c r="I182" s="206"/>
      <c r="L182" s="15" t="s">
        <v>173</v>
      </c>
      <c r="M182" s="204">
        <v>60</v>
      </c>
      <c r="O182" s="204">
        <f t="shared" si="1"/>
        <v>0</v>
      </c>
      <c r="R182" s="204">
        <v>60</v>
      </c>
      <c r="S182">
        <v>63.176991150442483</v>
      </c>
      <c r="T182">
        <v>47</v>
      </c>
      <c r="U182">
        <v>48</v>
      </c>
      <c r="W182" s="196">
        <v>197</v>
      </c>
      <c r="X182" s="196">
        <v>59</v>
      </c>
    </row>
    <row r="183" spans="9:24" x14ac:dyDescent="0.25">
      <c r="I183" s="206"/>
      <c r="L183" s="15" t="s">
        <v>175</v>
      </c>
      <c r="M183" s="204">
        <v>67</v>
      </c>
      <c r="O183" s="204">
        <f t="shared" si="1"/>
        <v>0</v>
      </c>
      <c r="R183" s="204">
        <v>67</v>
      </c>
      <c r="S183">
        <v>64.247787610619469</v>
      </c>
      <c r="T183">
        <v>52</v>
      </c>
      <c r="U183">
        <v>54</v>
      </c>
      <c r="W183" s="196">
        <v>204</v>
      </c>
      <c r="X183" s="196">
        <v>60</v>
      </c>
    </row>
    <row r="184" spans="9:24" s="36" customFormat="1" x14ac:dyDescent="0.25">
      <c r="I184" s="206"/>
      <c r="L184" s="186" t="s">
        <v>177</v>
      </c>
      <c r="M184" s="204">
        <v>61</v>
      </c>
      <c r="O184" s="204">
        <f t="shared" si="1"/>
        <v>0</v>
      </c>
      <c r="R184" s="204">
        <v>61</v>
      </c>
      <c r="S184" s="36">
        <v>62.106194690265497</v>
      </c>
      <c r="T184">
        <v>47</v>
      </c>
      <c r="U184" s="36">
        <v>48</v>
      </c>
      <c r="W184" s="196">
        <v>205</v>
      </c>
      <c r="X184" s="196">
        <v>58</v>
      </c>
    </row>
    <row r="185" spans="9:24" s="36" customFormat="1" x14ac:dyDescent="0.25">
      <c r="I185" s="206"/>
      <c r="L185" s="186" t="s">
        <v>179</v>
      </c>
      <c r="M185" s="204">
        <v>56</v>
      </c>
      <c r="O185" s="204">
        <f t="shared" si="1"/>
        <v>0</v>
      </c>
      <c r="R185" s="204">
        <v>56</v>
      </c>
      <c r="S185" s="36">
        <v>55.681415929203546</v>
      </c>
      <c r="T185">
        <v>50</v>
      </c>
      <c r="U185" s="36">
        <v>51</v>
      </c>
      <c r="W185" s="196">
        <v>185</v>
      </c>
      <c r="X185" s="196">
        <v>52</v>
      </c>
    </row>
    <row r="186" spans="9:24" s="36" customFormat="1" x14ac:dyDescent="0.25">
      <c r="I186" s="206"/>
      <c r="L186" s="186" t="s">
        <v>181</v>
      </c>
      <c r="M186" s="204">
        <v>61</v>
      </c>
      <c r="O186" s="204">
        <f t="shared" si="1"/>
        <v>0</v>
      </c>
      <c r="R186" s="204">
        <v>61</v>
      </c>
      <c r="S186" s="36">
        <v>62.106194690265497</v>
      </c>
      <c r="T186">
        <v>51</v>
      </c>
      <c r="U186" s="36">
        <v>52</v>
      </c>
      <c r="W186" s="196">
        <v>203</v>
      </c>
      <c r="X186" s="196">
        <v>58</v>
      </c>
    </row>
    <row r="187" spans="9:24" s="36" customFormat="1" x14ac:dyDescent="0.25">
      <c r="I187" s="206"/>
      <c r="L187" s="186" t="s">
        <v>183</v>
      </c>
      <c r="M187" s="204">
        <v>61</v>
      </c>
      <c r="O187" s="204">
        <f t="shared" si="1"/>
        <v>0</v>
      </c>
      <c r="R187" s="204">
        <v>61</v>
      </c>
      <c r="S187" s="36">
        <v>62.106194690265497</v>
      </c>
      <c r="T187">
        <v>51</v>
      </c>
      <c r="U187" s="36">
        <v>52</v>
      </c>
      <c r="W187" s="196">
        <v>203</v>
      </c>
      <c r="X187" s="196">
        <v>58</v>
      </c>
    </row>
    <row r="188" spans="9:24" s="36" customFormat="1" x14ac:dyDescent="0.25">
      <c r="I188" s="206"/>
      <c r="L188" s="186" t="s">
        <v>185</v>
      </c>
      <c r="M188" s="204">
        <v>58</v>
      </c>
      <c r="O188" s="204">
        <f t="shared" si="1"/>
        <v>0</v>
      </c>
      <c r="R188" s="204">
        <v>58</v>
      </c>
      <c r="S188" s="36">
        <v>59.964601769911511</v>
      </c>
      <c r="T188">
        <v>53</v>
      </c>
      <c r="U188" s="36">
        <v>54</v>
      </c>
      <c r="W188" s="196">
        <v>197</v>
      </c>
      <c r="X188" s="196">
        <v>56</v>
      </c>
    </row>
    <row r="189" spans="9:24" x14ac:dyDescent="0.25">
      <c r="I189" s="206"/>
      <c r="L189" s="15" t="s">
        <v>187</v>
      </c>
      <c r="M189" s="204">
        <v>52</v>
      </c>
      <c r="O189" s="204">
        <f t="shared" si="1"/>
        <v>0</v>
      </c>
      <c r="R189" s="204">
        <v>52</v>
      </c>
      <c r="S189">
        <v>46.044247787610622</v>
      </c>
      <c r="T189">
        <v>42</v>
      </c>
      <c r="U189">
        <v>43</v>
      </c>
      <c r="W189" s="196">
        <v>146</v>
      </c>
      <c r="X189" s="196">
        <v>43</v>
      </c>
    </row>
    <row r="190" spans="9:24" x14ac:dyDescent="0.25">
      <c r="I190" s="206"/>
      <c r="L190" s="15" t="s">
        <v>189</v>
      </c>
      <c r="M190" s="204">
        <v>64</v>
      </c>
      <c r="O190" s="204">
        <f t="shared" si="1"/>
        <v>0</v>
      </c>
      <c r="R190" s="204">
        <v>64</v>
      </c>
      <c r="S190">
        <v>64.247787610619469</v>
      </c>
      <c r="T190">
        <v>50</v>
      </c>
      <c r="U190">
        <v>52</v>
      </c>
      <c r="W190" s="196">
        <v>205</v>
      </c>
      <c r="X190" s="196">
        <v>60</v>
      </c>
    </row>
    <row r="191" spans="9:24" x14ac:dyDescent="0.25">
      <c r="I191" s="206"/>
      <c r="L191" s="15" t="s">
        <v>191</v>
      </c>
      <c r="M191" s="204">
        <v>65</v>
      </c>
      <c r="O191" s="204">
        <f t="shared" si="1"/>
        <v>0</v>
      </c>
      <c r="R191" s="204">
        <v>65</v>
      </c>
      <c r="S191">
        <v>65.318584070796462</v>
      </c>
      <c r="T191">
        <v>58</v>
      </c>
      <c r="U191">
        <v>59</v>
      </c>
      <c r="W191" s="196">
        <v>195</v>
      </c>
      <c r="X191" s="196">
        <v>61</v>
      </c>
    </row>
    <row r="192" spans="9:24" x14ac:dyDescent="0.25">
      <c r="I192" s="206"/>
      <c r="L192" s="15" t="s">
        <v>193</v>
      </c>
      <c r="M192" s="204">
        <v>61</v>
      </c>
      <c r="O192" s="204">
        <f t="shared" si="1"/>
        <v>0</v>
      </c>
      <c r="R192" s="204">
        <v>61</v>
      </c>
      <c r="S192">
        <v>61.035398230088504</v>
      </c>
      <c r="T192">
        <v>53</v>
      </c>
      <c r="U192">
        <v>55</v>
      </c>
      <c r="W192" s="196">
        <v>195</v>
      </c>
      <c r="X192" s="196">
        <v>57</v>
      </c>
    </row>
    <row r="193" spans="9:24" x14ac:dyDescent="0.25">
      <c r="I193" s="206"/>
      <c r="L193" s="15" t="s">
        <v>195</v>
      </c>
      <c r="M193" s="204">
        <v>66</v>
      </c>
      <c r="O193" s="204">
        <f t="shared" si="1"/>
        <v>0</v>
      </c>
      <c r="R193" s="204">
        <v>66</v>
      </c>
      <c r="S193">
        <v>68.530973451327441</v>
      </c>
      <c r="T193">
        <v>57</v>
      </c>
      <c r="U193">
        <v>58</v>
      </c>
      <c r="W193" s="196">
        <v>200</v>
      </c>
      <c r="X193" s="196">
        <v>64</v>
      </c>
    </row>
    <row r="194" spans="9:24" x14ac:dyDescent="0.25">
      <c r="I194" s="206"/>
      <c r="L194" s="15" t="s">
        <v>197</v>
      </c>
      <c r="M194" s="204">
        <v>59</v>
      </c>
      <c r="O194" s="204">
        <f t="shared" si="1"/>
        <v>0</v>
      </c>
      <c r="R194" s="204">
        <v>59</v>
      </c>
      <c r="S194">
        <v>54.610619469026553</v>
      </c>
      <c r="T194">
        <v>49</v>
      </c>
      <c r="U194">
        <v>49</v>
      </c>
      <c r="W194" s="196">
        <v>188</v>
      </c>
      <c r="X194" s="196">
        <v>51</v>
      </c>
    </row>
    <row r="195" spans="9:24" s="36" customFormat="1" x14ac:dyDescent="0.25">
      <c r="I195" s="206"/>
      <c r="L195" s="186" t="s">
        <v>199</v>
      </c>
      <c r="M195" s="204">
        <v>64</v>
      </c>
      <c r="O195" s="204">
        <f t="shared" si="1"/>
        <v>0</v>
      </c>
      <c r="R195" s="204">
        <v>64</v>
      </c>
      <c r="S195" s="36">
        <v>62.106194690265497</v>
      </c>
      <c r="T195">
        <v>55</v>
      </c>
      <c r="U195" s="187">
        <v>55</v>
      </c>
      <c r="W195" s="196">
        <v>189</v>
      </c>
      <c r="X195" s="196">
        <v>58</v>
      </c>
    </row>
    <row r="196" spans="9:24" x14ac:dyDescent="0.25">
      <c r="I196" s="206"/>
      <c r="L196" s="15" t="s">
        <v>201</v>
      </c>
      <c r="M196" s="204">
        <v>52</v>
      </c>
      <c r="O196" s="204">
        <f t="shared" si="1"/>
        <v>0</v>
      </c>
      <c r="R196" s="204">
        <v>52</v>
      </c>
      <c r="S196">
        <v>42.83185840707965</v>
      </c>
      <c r="T196">
        <v>45</v>
      </c>
      <c r="U196">
        <v>46</v>
      </c>
      <c r="W196" s="196">
        <v>137</v>
      </c>
      <c r="X196" s="196">
        <v>40</v>
      </c>
    </row>
    <row r="197" spans="9:24" x14ac:dyDescent="0.25">
      <c r="I197" s="206"/>
      <c r="L197" s="15" t="s">
        <v>203</v>
      </c>
      <c r="M197" s="204">
        <v>56</v>
      </c>
      <c r="O197" s="204">
        <f t="shared" si="1"/>
        <v>-1</v>
      </c>
      <c r="R197" s="204">
        <v>57</v>
      </c>
      <c r="S197">
        <v>49.256637168141594</v>
      </c>
      <c r="T197">
        <v>46</v>
      </c>
      <c r="U197">
        <v>47</v>
      </c>
      <c r="W197" s="196">
        <v>156</v>
      </c>
      <c r="X197" s="196">
        <v>46</v>
      </c>
    </row>
    <row r="198" spans="9:24" x14ac:dyDescent="0.25">
      <c r="I198" s="206"/>
      <c r="L198" s="15" t="s">
        <v>205</v>
      </c>
      <c r="M198" s="204">
        <v>57</v>
      </c>
      <c r="O198" s="204">
        <f t="shared" si="1"/>
        <v>0</v>
      </c>
      <c r="R198" s="204">
        <v>57</v>
      </c>
      <c r="S198">
        <v>49.256637168141594</v>
      </c>
      <c r="T198">
        <v>45</v>
      </c>
      <c r="U198">
        <v>47</v>
      </c>
      <c r="W198" s="196">
        <v>155</v>
      </c>
      <c r="X198" s="196">
        <v>46</v>
      </c>
    </row>
    <row r="199" spans="9:24" x14ac:dyDescent="0.25">
      <c r="I199" s="206"/>
      <c r="L199" s="15" t="s">
        <v>207</v>
      </c>
      <c r="M199" s="204">
        <v>58</v>
      </c>
      <c r="O199" s="204">
        <f t="shared" si="1"/>
        <v>-1</v>
      </c>
      <c r="R199" s="204">
        <v>59</v>
      </c>
      <c r="S199">
        <v>51.398230088495581</v>
      </c>
      <c r="T199">
        <v>45</v>
      </c>
      <c r="U199">
        <v>47</v>
      </c>
      <c r="W199" s="196">
        <v>158</v>
      </c>
      <c r="X199" s="196">
        <v>48</v>
      </c>
    </row>
    <row r="200" spans="9:24" x14ac:dyDescent="0.25">
      <c r="I200" s="206"/>
      <c r="L200" s="15" t="s">
        <v>209</v>
      </c>
      <c r="M200" s="204">
        <v>54</v>
      </c>
      <c r="O200" s="204">
        <f t="shared" si="1"/>
        <v>-1</v>
      </c>
      <c r="R200" s="204">
        <v>55</v>
      </c>
      <c r="S200">
        <v>56.752212389380539</v>
      </c>
      <c r="T200">
        <v>47</v>
      </c>
      <c r="U200">
        <v>48</v>
      </c>
      <c r="W200" s="196">
        <v>169</v>
      </c>
      <c r="X200" s="196">
        <v>53</v>
      </c>
    </row>
    <row r="201" spans="9:24" x14ac:dyDescent="0.25">
      <c r="I201" s="206"/>
      <c r="L201" s="15" t="s">
        <v>211</v>
      </c>
      <c r="M201" s="204">
        <v>56</v>
      </c>
      <c r="O201" s="204">
        <f t="shared" si="1"/>
        <v>0</v>
      </c>
      <c r="R201" s="204">
        <v>56</v>
      </c>
      <c r="S201">
        <v>63.176991150442483</v>
      </c>
      <c r="T201">
        <v>53</v>
      </c>
      <c r="U201">
        <v>54</v>
      </c>
      <c r="W201" s="196">
        <v>195</v>
      </c>
      <c r="X201" s="196">
        <v>59</v>
      </c>
    </row>
    <row r="202" spans="9:24" x14ac:dyDescent="0.25">
      <c r="I202" s="206"/>
      <c r="L202" s="15" t="s">
        <v>213</v>
      </c>
      <c r="M202" s="204">
        <v>54</v>
      </c>
      <c r="O202" s="204">
        <f t="shared" si="1"/>
        <v>-1</v>
      </c>
      <c r="R202" s="204">
        <v>55</v>
      </c>
      <c r="S202">
        <v>47.115044247787615</v>
      </c>
      <c r="T202">
        <v>41</v>
      </c>
      <c r="U202">
        <v>42</v>
      </c>
      <c r="W202" s="196">
        <v>157</v>
      </c>
      <c r="X202" s="196">
        <v>44</v>
      </c>
    </row>
    <row r="203" spans="9:24" x14ac:dyDescent="0.25">
      <c r="I203" s="206"/>
      <c r="L203" s="15" t="s">
        <v>215</v>
      </c>
      <c r="M203" s="204">
        <v>59</v>
      </c>
      <c r="O203" s="204">
        <f t="shared" si="1"/>
        <v>0</v>
      </c>
      <c r="R203" s="204">
        <v>59</v>
      </c>
      <c r="S203">
        <v>58.893805309734518</v>
      </c>
      <c r="T203">
        <v>48</v>
      </c>
      <c r="U203">
        <v>49</v>
      </c>
      <c r="W203" s="196">
        <v>201</v>
      </c>
      <c r="X203" s="196">
        <v>55</v>
      </c>
    </row>
    <row r="204" spans="9:24" x14ac:dyDescent="0.25">
      <c r="I204" s="206"/>
      <c r="L204" s="15" t="s">
        <v>217</v>
      </c>
      <c r="M204" s="204">
        <v>63</v>
      </c>
      <c r="O204" s="204">
        <f t="shared" si="1"/>
        <v>0</v>
      </c>
      <c r="R204" s="204">
        <v>63</v>
      </c>
      <c r="S204">
        <v>63.176991150442483</v>
      </c>
      <c r="T204">
        <v>47</v>
      </c>
      <c r="U204">
        <v>49</v>
      </c>
      <c r="W204" s="196">
        <v>204</v>
      </c>
      <c r="X204" s="196">
        <v>59</v>
      </c>
    </row>
    <row r="205" spans="9:24" x14ac:dyDescent="0.25">
      <c r="I205" s="206"/>
      <c r="L205" s="15" t="s">
        <v>219</v>
      </c>
      <c r="M205" s="204">
        <v>58</v>
      </c>
      <c r="O205" s="204">
        <f t="shared" si="1"/>
        <v>-1</v>
      </c>
      <c r="R205" s="204">
        <v>59</v>
      </c>
      <c r="S205">
        <v>58.893805309734518</v>
      </c>
      <c r="T205">
        <v>51</v>
      </c>
      <c r="U205">
        <v>53</v>
      </c>
      <c r="W205" s="196">
        <v>185</v>
      </c>
      <c r="X205" s="196">
        <v>55</v>
      </c>
    </row>
    <row r="206" spans="9:24" x14ac:dyDescent="0.25">
      <c r="I206" s="206"/>
      <c r="L206" s="15" t="s">
        <v>221</v>
      </c>
      <c r="M206" s="204">
        <v>61</v>
      </c>
      <c r="O206" s="204">
        <f t="shared" si="1"/>
        <v>-1</v>
      </c>
      <c r="R206" s="204">
        <v>62</v>
      </c>
      <c r="S206">
        <v>59.964601769911511</v>
      </c>
      <c r="T206">
        <v>49</v>
      </c>
      <c r="U206">
        <v>52</v>
      </c>
      <c r="W206" s="196">
        <v>200</v>
      </c>
      <c r="X206" s="196">
        <v>56</v>
      </c>
    </row>
    <row r="207" spans="9:24" x14ac:dyDescent="0.25">
      <c r="L207" s="15" t="s">
        <v>223</v>
      </c>
      <c r="M207" s="204">
        <v>57</v>
      </c>
      <c r="O207" s="204">
        <f t="shared" si="1"/>
        <v>-2</v>
      </c>
      <c r="R207" s="204">
        <v>59</v>
      </c>
      <c r="S207">
        <v>63.176991150442483</v>
      </c>
      <c r="T207">
        <v>48</v>
      </c>
      <c r="U207">
        <v>50</v>
      </c>
      <c r="W207" s="196">
        <v>202</v>
      </c>
      <c r="X207" s="196">
        <v>59</v>
      </c>
    </row>
    <row r="208" spans="9:24" x14ac:dyDescent="0.25">
      <c r="L208" s="15" t="s">
        <v>225</v>
      </c>
      <c r="M208">
        <v>59</v>
      </c>
      <c r="O208" s="204">
        <f t="shared" si="1"/>
        <v>0</v>
      </c>
      <c r="R208" s="204">
        <v>59</v>
      </c>
      <c r="S208">
        <v>63.176991150442483</v>
      </c>
      <c r="T208">
        <v>46</v>
      </c>
      <c r="U208">
        <v>47</v>
      </c>
      <c r="W208" s="196">
        <v>198</v>
      </c>
      <c r="X208" s="196">
        <v>59</v>
      </c>
    </row>
    <row r="210" spans="14:15" x14ac:dyDescent="0.25">
      <c r="N210" t="s">
        <v>392</v>
      </c>
      <c r="O210">
        <f>+COUNTIF($O$109:$O$208,"&gt;0")</f>
        <v>1</v>
      </c>
    </row>
    <row r="211" spans="14:15" x14ac:dyDescent="0.25">
      <c r="N211" t="s">
        <v>394</v>
      </c>
      <c r="O211">
        <f>+AVERAGEIF($O$109:$O$208,"&gt;0")</f>
        <v>3</v>
      </c>
    </row>
    <row r="213" spans="14:15" x14ac:dyDescent="0.25">
      <c r="N213" t="s">
        <v>393</v>
      </c>
      <c r="O213">
        <f>+COUNTIF($O$109:$O$208,"&lt;0")</f>
        <v>29</v>
      </c>
    </row>
    <row r="214" spans="14:15" x14ac:dyDescent="0.25">
      <c r="N214" t="s">
        <v>395</v>
      </c>
      <c r="O214">
        <f>+AVERAGEIF($O$109:$O$208,"&lt;0")</f>
        <v>-1.2068965517241379</v>
      </c>
    </row>
    <row r="216" spans="14:15" x14ac:dyDescent="0.25">
      <c r="N216" t="s">
        <v>396</v>
      </c>
      <c r="O216">
        <f>+COUNTIF($O$109:$O$208,"=0")</f>
        <v>70</v>
      </c>
    </row>
    <row r="218" spans="14:15" x14ac:dyDescent="0.25">
      <c r="N218" t="s">
        <v>398</v>
      </c>
      <c r="O218">
        <f>+AVERAGE(O109:O208)</f>
        <v>-0.32</v>
      </c>
    </row>
  </sheetData>
  <sortState ref="A2:U100">
    <sortCondition ref="K2:K10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5"/>
  <sheetViews>
    <sheetView workbookViewId="0">
      <selection activeCell="O30" sqref="O30"/>
    </sheetView>
  </sheetViews>
  <sheetFormatPr defaultColWidth="8.85546875" defaultRowHeight="15" x14ac:dyDescent="0.25"/>
  <cols>
    <col min="1" max="1" width="22.42578125" customWidth="1"/>
    <col min="2" max="2" width="6.42578125" bestFit="1" customWidth="1"/>
    <col min="3" max="3" width="17" bestFit="1" customWidth="1"/>
    <col min="4" max="4" width="9" bestFit="1" customWidth="1"/>
    <col min="5" max="5" width="6.42578125" bestFit="1" customWidth="1"/>
    <col min="6" max="6" width="7.140625" bestFit="1" customWidth="1"/>
    <col min="7" max="7" width="13.42578125" bestFit="1" customWidth="1"/>
    <col min="8" max="8" width="9.42578125" bestFit="1" customWidth="1"/>
  </cols>
  <sheetData>
    <row r="1" spans="1:8" s="7" customFormat="1" x14ac:dyDescent="0.25">
      <c r="A1" s="30" t="s">
        <v>366</v>
      </c>
      <c r="B1" s="29"/>
      <c r="C1" s="29"/>
      <c r="D1" s="28"/>
      <c r="E1" s="29"/>
      <c r="F1" s="28"/>
      <c r="G1" s="32" t="s">
        <v>8</v>
      </c>
      <c r="H1" s="31">
        <v>42094</v>
      </c>
    </row>
    <row r="2" spans="1:8" s="7" customFormat="1" ht="15.75" thickBot="1" x14ac:dyDescent="0.3">
      <c r="A2" s="30" t="s">
        <v>365</v>
      </c>
      <c r="B2" s="29"/>
      <c r="C2" s="29"/>
      <c r="D2" s="28"/>
      <c r="E2" s="29"/>
      <c r="F2" s="28"/>
      <c r="G2" s="28"/>
      <c r="H2" s="27"/>
    </row>
    <row r="3" spans="1:8" s="7" customFormat="1" ht="45.75" thickBot="1" x14ac:dyDescent="0.3">
      <c r="A3" s="26" t="s">
        <v>10</v>
      </c>
      <c r="B3" s="24" t="s">
        <v>11</v>
      </c>
      <c r="C3" s="24" t="s">
        <v>12</v>
      </c>
      <c r="D3" s="24" t="s">
        <v>13</v>
      </c>
      <c r="E3" s="25" t="s">
        <v>14</v>
      </c>
      <c r="F3" s="24" t="s">
        <v>15</v>
      </c>
      <c r="G3" s="24" t="s">
        <v>16</v>
      </c>
      <c r="H3" s="23" t="s">
        <v>364</v>
      </c>
    </row>
    <row r="4" spans="1:8" s="7" customFormat="1" ht="12.75" x14ac:dyDescent="0.2">
      <c r="A4" s="19" t="s">
        <v>22</v>
      </c>
      <c r="B4" s="7" t="s">
        <v>23</v>
      </c>
      <c r="C4" s="7" t="s">
        <v>24</v>
      </c>
      <c r="D4" s="19" t="s">
        <v>27</v>
      </c>
      <c r="E4" s="7" t="s">
        <v>0</v>
      </c>
      <c r="F4" s="19" t="s">
        <v>25</v>
      </c>
      <c r="G4" s="19" t="s">
        <v>26</v>
      </c>
      <c r="H4" s="18">
        <v>110</v>
      </c>
    </row>
    <row r="5" spans="1:8" s="7" customFormat="1" ht="12.75" x14ac:dyDescent="0.2">
      <c r="A5" s="19" t="s">
        <v>29</v>
      </c>
      <c r="B5" s="7" t="s">
        <v>23</v>
      </c>
      <c r="C5" s="7" t="s">
        <v>30</v>
      </c>
      <c r="D5" s="19" t="s">
        <v>27</v>
      </c>
      <c r="E5" s="7" t="s">
        <v>0</v>
      </c>
      <c r="F5" s="19" t="s">
        <v>25</v>
      </c>
      <c r="G5" s="19" t="s">
        <v>26</v>
      </c>
      <c r="H5" s="18">
        <v>106</v>
      </c>
    </row>
    <row r="6" spans="1:8" s="7" customFormat="1" ht="12.75" x14ac:dyDescent="0.2">
      <c r="A6" s="19" t="s">
        <v>31</v>
      </c>
      <c r="B6" s="7" t="s">
        <v>23</v>
      </c>
      <c r="C6" s="7" t="s">
        <v>32</v>
      </c>
      <c r="D6" s="19" t="s">
        <v>27</v>
      </c>
      <c r="E6" s="7" t="s">
        <v>0</v>
      </c>
      <c r="F6" s="19" t="s">
        <v>25</v>
      </c>
      <c r="G6" s="19" t="s">
        <v>26</v>
      </c>
      <c r="H6" s="18">
        <v>115</v>
      </c>
    </row>
    <row r="7" spans="1:8" s="7" customFormat="1" ht="12.75" x14ac:dyDescent="0.2">
      <c r="A7" s="19" t="s">
        <v>33</v>
      </c>
      <c r="B7" s="7" t="s">
        <v>23</v>
      </c>
      <c r="C7" s="7" t="s">
        <v>34</v>
      </c>
      <c r="D7" s="19" t="s">
        <v>27</v>
      </c>
      <c r="E7" s="7" t="s">
        <v>0</v>
      </c>
      <c r="F7" s="19" t="s">
        <v>25</v>
      </c>
      <c r="G7" s="19" t="s">
        <v>26</v>
      </c>
      <c r="H7" s="18">
        <v>97</v>
      </c>
    </row>
    <row r="8" spans="1:8" s="7" customFormat="1" ht="12.75" x14ac:dyDescent="0.2">
      <c r="A8" s="19" t="s">
        <v>35</v>
      </c>
      <c r="B8" s="7" t="s">
        <v>23</v>
      </c>
      <c r="C8" s="7" t="s">
        <v>36</v>
      </c>
      <c r="D8" s="19" t="s">
        <v>27</v>
      </c>
      <c r="E8" s="7" t="s">
        <v>0</v>
      </c>
      <c r="F8" s="19" t="s">
        <v>25</v>
      </c>
      <c r="G8" s="19" t="s">
        <v>26</v>
      </c>
      <c r="H8" s="18">
        <v>115</v>
      </c>
    </row>
    <row r="9" spans="1:8" s="7" customFormat="1" ht="12.75" x14ac:dyDescent="0.2">
      <c r="A9" s="19" t="s">
        <v>37</v>
      </c>
      <c r="B9" s="7" t="s">
        <v>23</v>
      </c>
      <c r="C9" s="7" t="s">
        <v>38</v>
      </c>
      <c r="D9" s="19" t="s">
        <v>27</v>
      </c>
      <c r="E9" s="7" t="s">
        <v>0</v>
      </c>
      <c r="F9" s="19" t="s">
        <v>25</v>
      </c>
      <c r="G9" s="19" t="s">
        <v>26</v>
      </c>
      <c r="H9" s="18">
        <v>126</v>
      </c>
    </row>
    <row r="10" spans="1:8" s="7" customFormat="1" ht="12.75" x14ac:dyDescent="0.2">
      <c r="A10" s="19" t="s">
        <v>39</v>
      </c>
      <c r="B10" s="7" t="s">
        <v>23</v>
      </c>
      <c r="C10" s="7" t="s">
        <v>40</v>
      </c>
      <c r="D10" s="19" t="s">
        <v>27</v>
      </c>
      <c r="E10" s="7" t="s">
        <v>0</v>
      </c>
      <c r="F10" s="19" t="s">
        <v>25</v>
      </c>
      <c r="G10" s="19" t="s">
        <v>26</v>
      </c>
      <c r="H10" s="18">
        <v>120</v>
      </c>
    </row>
    <row r="11" spans="1:8" s="7" customFormat="1" ht="12.75" x14ac:dyDescent="0.2">
      <c r="A11" s="19" t="s">
        <v>41</v>
      </c>
      <c r="B11" s="7" t="s">
        <v>23</v>
      </c>
      <c r="C11" s="7" t="s">
        <v>42</v>
      </c>
      <c r="D11" s="19" t="s">
        <v>27</v>
      </c>
      <c r="E11" s="7" t="s">
        <v>0</v>
      </c>
      <c r="F11" s="19" t="s">
        <v>25</v>
      </c>
      <c r="G11" s="19" t="s">
        <v>26</v>
      </c>
      <c r="H11" s="18">
        <v>123</v>
      </c>
    </row>
    <row r="12" spans="1:8" s="7" customFormat="1" ht="12.75" x14ac:dyDescent="0.2">
      <c r="A12" s="19" t="s">
        <v>43</v>
      </c>
      <c r="B12" s="7" t="s">
        <v>23</v>
      </c>
      <c r="C12" s="7" t="s">
        <v>44</v>
      </c>
      <c r="D12" s="19" t="s">
        <v>27</v>
      </c>
      <c r="E12" s="7" t="s">
        <v>0</v>
      </c>
      <c r="F12" s="19" t="s">
        <v>25</v>
      </c>
      <c r="G12" s="19" t="s">
        <v>26</v>
      </c>
      <c r="H12" s="18">
        <v>124</v>
      </c>
    </row>
    <row r="13" spans="1:8" s="7" customFormat="1" ht="12.75" x14ac:dyDescent="0.2">
      <c r="A13" s="19" t="s">
        <v>45</v>
      </c>
      <c r="B13" s="7" t="s">
        <v>23</v>
      </c>
      <c r="C13" s="7" t="s">
        <v>46</v>
      </c>
      <c r="D13" s="19" t="s">
        <v>27</v>
      </c>
      <c r="E13" s="7" t="s">
        <v>0</v>
      </c>
      <c r="F13" s="19" t="s">
        <v>25</v>
      </c>
      <c r="G13" s="19" t="s">
        <v>26</v>
      </c>
      <c r="H13" s="18">
        <v>121</v>
      </c>
    </row>
    <row r="14" spans="1:8" s="7" customFormat="1" ht="12.75" x14ac:dyDescent="0.2">
      <c r="A14" s="19" t="s">
        <v>47</v>
      </c>
      <c r="B14" s="7" t="s">
        <v>23</v>
      </c>
      <c r="C14" s="7" t="s">
        <v>48</v>
      </c>
      <c r="D14" s="19" t="s">
        <v>27</v>
      </c>
      <c r="E14" s="7" t="s">
        <v>0</v>
      </c>
      <c r="F14" s="19" t="s">
        <v>25</v>
      </c>
      <c r="G14" s="19" t="s">
        <v>26</v>
      </c>
      <c r="H14" s="18">
        <v>118</v>
      </c>
    </row>
    <row r="15" spans="1:8" s="7" customFormat="1" ht="12.75" x14ac:dyDescent="0.2">
      <c r="A15" s="19" t="s">
        <v>49</v>
      </c>
      <c r="B15" s="7" t="s">
        <v>23</v>
      </c>
      <c r="C15" s="7" t="s">
        <v>50</v>
      </c>
      <c r="D15" s="19" t="s">
        <v>27</v>
      </c>
      <c r="E15" s="7" t="s">
        <v>0</v>
      </c>
      <c r="F15" s="19" t="s">
        <v>25</v>
      </c>
      <c r="G15" s="19" t="s">
        <v>26</v>
      </c>
      <c r="H15" s="18">
        <v>120</v>
      </c>
    </row>
    <row r="16" spans="1:8" s="7" customFormat="1" ht="12.75" x14ac:dyDescent="0.2">
      <c r="A16" s="19" t="s">
        <v>51</v>
      </c>
      <c r="B16" s="7" t="s">
        <v>23</v>
      </c>
      <c r="C16" s="7" t="s">
        <v>52</v>
      </c>
      <c r="D16" s="19" t="s">
        <v>27</v>
      </c>
      <c r="E16" s="7" t="s">
        <v>0</v>
      </c>
      <c r="F16" s="19" t="s">
        <v>25</v>
      </c>
      <c r="G16" s="19" t="s">
        <v>26</v>
      </c>
      <c r="H16" s="18">
        <v>120</v>
      </c>
    </row>
    <row r="17" spans="1:8" s="7" customFormat="1" ht="12.75" x14ac:dyDescent="0.2">
      <c r="A17" s="19" t="s">
        <v>53</v>
      </c>
      <c r="B17" s="7" t="s">
        <v>23</v>
      </c>
      <c r="C17" s="7" t="s">
        <v>54</v>
      </c>
      <c r="D17" s="19" t="s">
        <v>27</v>
      </c>
      <c r="E17" s="7" t="s">
        <v>0</v>
      </c>
      <c r="F17" s="19" t="s">
        <v>25</v>
      </c>
      <c r="G17" s="19" t="s">
        <v>26</v>
      </c>
      <c r="H17" s="18">
        <v>122</v>
      </c>
    </row>
    <row r="18" spans="1:8" s="7" customFormat="1" ht="12.75" x14ac:dyDescent="0.2">
      <c r="A18" s="19" t="s">
        <v>55</v>
      </c>
      <c r="B18" s="7" t="s">
        <v>23</v>
      </c>
      <c r="C18" s="7" t="s">
        <v>56</v>
      </c>
      <c r="D18" s="19" t="s">
        <v>27</v>
      </c>
      <c r="E18" s="7" t="s">
        <v>0</v>
      </c>
      <c r="F18" s="19" t="s">
        <v>25</v>
      </c>
      <c r="G18" s="19" t="s">
        <v>26</v>
      </c>
      <c r="H18" s="18">
        <v>113</v>
      </c>
    </row>
    <row r="19" spans="1:8" s="7" customFormat="1" ht="12.75" x14ac:dyDescent="0.2">
      <c r="A19" s="19" t="s">
        <v>57</v>
      </c>
      <c r="B19" s="7" t="s">
        <v>23</v>
      </c>
      <c r="C19" s="7" t="s">
        <v>58</v>
      </c>
      <c r="D19" s="19" t="s">
        <v>27</v>
      </c>
      <c r="E19" s="7" t="s">
        <v>0</v>
      </c>
      <c r="F19" s="19" t="s">
        <v>25</v>
      </c>
      <c r="G19" s="19" t="s">
        <v>26</v>
      </c>
      <c r="H19" s="18">
        <v>126</v>
      </c>
    </row>
    <row r="20" spans="1:8" s="7" customFormat="1" ht="12.75" x14ac:dyDescent="0.2">
      <c r="A20" s="19" t="s">
        <v>59</v>
      </c>
      <c r="B20" s="7" t="s">
        <v>23</v>
      </c>
      <c r="C20" s="7" t="s">
        <v>60</v>
      </c>
      <c r="D20" s="19" t="s">
        <v>27</v>
      </c>
      <c r="E20" s="7" t="s">
        <v>0</v>
      </c>
      <c r="F20" s="19" t="s">
        <v>25</v>
      </c>
      <c r="G20" s="19" t="s">
        <v>26</v>
      </c>
      <c r="H20" s="18">
        <v>118</v>
      </c>
    </row>
    <row r="21" spans="1:8" s="7" customFormat="1" ht="12.75" x14ac:dyDescent="0.2">
      <c r="A21" s="19" t="s">
        <v>61</v>
      </c>
      <c r="B21" s="7" t="s">
        <v>23</v>
      </c>
      <c r="C21" s="7" t="s">
        <v>62</v>
      </c>
      <c r="D21" s="19" t="s">
        <v>27</v>
      </c>
      <c r="E21" s="7" t="s">
        <v>0</v>
      </c>
      <c r="F21" s="19" t="s">
        <v>25</v>
      </c>
      <c r="G21" s="19" t="s">
        <v>26</v>
      </c>
      <c r="H21" s="18">
        <v>121</v>
      </c>
    </row>
    <row r="22" spans="1:8" s="7" customFormat="1" ht="12.75" x14ac:dyDescent="0.2">
      <c r="A22" s="19" t="s">
        <v>63</v>
      </c>
      <c r="B22" s="7" t="s">
        <v>23</v>
      </c>
      <c r="C22" s="7" t="s">
        <v>64</v>
      </c>
      <c r="D22" s="19" t="s">
        <v>27</v>
      </c>
      <c r="E22" s="7" t="s">
        <v>0</v>
      </c>
      <c r="F22" s="19" t="s">
        <v>25</v>
      </c>
      <c r="G22" s="19" t="s">
        <v>26</v>
      </c>
      <c r="H22" s="18">
        <v>118</v>
      </c>
    </row>
    <row r="23" spans="1:8" s="7" customFormat="1" ht="12.75" x14ac:dyDescent="0.2">
      <c r="A23" s="19" t="s">
        <v>65</v>
      </c>
      <c r="B23" s="7" t="s">
        <v>23</v>
      </c>
      <c r="C23" s="7" t="s">
        <v>66</v>
      </c>
      <c r="D23" s="19" t="s">
        <v>27</v>
      </c>
      <c r="E23" s="7" t="s">
        <v>0</v>
      </c>
      <c r="F23" s="19" t="s">
        <v>25</v>
      </c>
      <c r="G23" s="19" t="s">
        <v>26</v>
      </c>
      <c r="H23" s="18">
        <v>92</v>
      </c>
    </row>
    <row r="24" spans="1:8" s="7" customFormat="1" ht="12.75" x14ac:dyDescent="0.2">
      <c r="A24" s="19" t="s">
        <v>67</v>
      </c>
      <c r="B24" s="7" t="s">
        <v>23</v>
      </c>
      <c r="C24" s="7" t="s">
        <v>68</v>
      </c>
      <c r="D24" s="19" t="s">
        <v>27</v>
      </c>
      <c r="E24" s="7" t="s">
        <v>0</v>
      </c>
      <c r="F24" s="19" t="s">
        <v>25</v>
      </c>
      <c r="G24" s="19" t="s">
        <v>26</v>
      </c>
      <c r="H24" s="18">
        <v>117</v>
      </c>
    </row>
    <row r="25" spans="1:8" s="7" customFormat="1" ht="12.75" x14ac:dyDescent="0.2">
      <c r="A25" s="19" t="s">
        <v>69</v>
      </c>
      <c r="B25" s="7" t="s">
        <v>23</v>
      </c>
      <c r="C25" s="7" t="s">
        <v>70</v>
      </c>
      <c r="D25" s="19" t="s">
        <v>27</v>
      </c>
      <c r="E25" s="7" t="s">
        <v>0</v>
      </c>
      <c r="F25" s="19" t="s">
        <v>25</v>
      </c>
      <c r="G25" s="19" t="s">
        <v>26</v>
      </c>
      <c r="H25" s="18">
        <v>117</v>
      </c>
    </row>
    <row r="26" spans="1:8" s="7" customFormat="1" ht="12.75" x14ac:dyDescent="0.2">
      <c r="A26" s="19" t="s">
        <v>71</v>
      </c>
      <c r="B26" s="7" t="s">
        <v>23</v>
      </c>
      <c r="C26" s="7" t="s">
        <v>72</v>
      </c>
      <c r="D26" s="19" t="s">
        <v>27</v>
      </c>
      <c r="E26" s="7" t="s">
        <v>0</v>
      </c>
      <c r="F26" s="19" t="s">
        <v>25</v>
      </c>
      <c r="G26" s="19" t="s">
        <v>26</v>
      </c>
      <c r="H26" s="18">
        <v>121</v>
      </c>
    </row>
    <row r="27" spans="1:8" s="7" customFormat="1" ht="12.75" x14ac:dyDescent="0.2">
      <c r="A27" s="19" t="s">
        <v>73</v>
      </c>
      <c r="B27" s="7" t="s">
        <v>23</v>
      </c>
      <c r="C27" s="7" t="s">
        <v>74</v>
      </c>
      <c r="D27" s="19" t="s">
        <v>27</v>
      </c>
      <c r="E27" s="7" t="s">
        <v>0</v>
      </c>
      <c r="F27" s="19" t="s">
        <v>25</v>
      </c>
      <c r="G27" s="19" t="s">
        <v>26</v>
      </c>
      <c r="H27" s="18">
        <v>118</v>
      </c>
    </row>
    <row r="28" spans="1:8" s="7" customFormat="1" ht="12.75" x14ac:dyDescent="0.2">
      <c r="A28" s="19" t="s">
        <v>75</v>
      </c>
      <c r="B28" s="7" t="s">
        <v>23</v>
      </c>
      <c r="C28" s="7" t="s">
        <v>76</v>
      </c>
      <c r="D28" s="19" t="s">
        <v>27</v>
      </c>
      <c r="E28" s="7" t="s">
        <v>0</v>
      </c>
      <c r="F28" s="19" t="s">
        <v>25</v>
      </c>
      <c r="G28" s="19" t="s">
        <v>26</v>
      </c>
      <c r="H28" s="18">
        <v>117</v>
      </c>
    </row>
    <row r="29" spans="1:8" s="7" customFormat="1" ht="12.75" x14ac:dyDescent="0.2">
      <c r="A29" s="19" t="s">
        <v>77</v>
      </c>
      <c r="B29" s="7" t="s">
        <v>23</v>
      </c>
      <c r="C29" s="7" t="s">
        <v>78</v>
      </c>
      <c r="D29" s="19" t="s">
        <v>27</v>
      </c>
      <c r="E29" s="7" t="s">
        <v>0</v>
      </c>
      <c r="F29" s="19" t="s">
        <v>25</v>
      </c>
      <c r="G29" s="19" t="s">
        <v>26</v>
      </c>
      <c r="H29" s="18">
        <v>98</v>
      </c>
    </row>
    <row r="30" spans="1:8" s="7" customFormat="1" ht="12.75" x14ac:dyDescent="0.2">
      <c r="A30" s="19" t="s">
        <v>79</v>
      </c>
      <c r="B30" s="7" t="s">
        <v>23</v>
      </c>
      <c r="C30" s="7" t="s">
        <v>80</v>
      </c>
      <c r="D30" s="19" t="s">
        <v>27</v>
      </c>
      <c r="E30" s="7" t="s">
        <v>0</v>
      </c>
      <c r="F30" s="19" t="s">
        <v>25</v>
      </c>
      <c r="G30" s="19" t="s">
        <v>26</v>
      </c>
      <c r="H30" s="18">
        <v>96</v>
      </c>
    </row>
    <row r="31" spans="1:8" s="7" customFormat="1" ht="12.75" x14ac:dyDescent="0.2">
      <c r="A31" s="19" t="s">
        <v>81</v>
      </c>
      <c r="B31" s="7" t="s">
        <v>23</v>
      </c>
      <c r="C31" s="7" t="s">
        <v>82</v>
      </c>
      <c r="D31" s="19" t="s">
        <v>27</v>
      </c>
      <c r="E31" s="7" t="s">
        <v>0</v>
      </c>
      <c r="F31" s="19" t="s">
        <v>25</v>
      </c>
      <c r="G31" s="19" t="s">
        <v>26</v>
      </c>
      <c r="H31" s="18">
        <v>120</v>
      </c>
    </row>
    <row r="32" spans="1:8" s="7" customFormat="1" ht="12.75" x14ac:dyDescent="0.2">
      <c r="A32" s="19" t="s">
        <v>83</v>
      </c>
      <c r="B32" s="7" t="s">
        <v>23</v>
      </c>
      <c r="C32" s="7" t="s">
        <v>84</v>
      </c>
      <c r="D32" s="19" t="s">
        <v>27</v>
      </c>
      <c r="E32" s="7" t="s">
        <v>0</v>
      </c>
      <c r="F32" s="19" t="s">
        <v>25</v>
      </c>
      <c r="G32" s="19" t="s">
        <v>26</v>
      </c>
      <c r="H32" s="18">
        <v>120</v>
      </c>
    </row>
    <row r="33" spans="1:8" s="7" customFormat="1" ht="12.75" x14ac:dyDescent="0.2">
      <c r="A33" s="19" t="s">
        <v>85</v>
      </c>
      <c r="B33" s="7" t="s">
        <v>23</v>
      </c>
      <c r="C33" s="7" t="s">
        <v>86</v>
      </c>
      <c r="D33" s="19" t="s">
        <v>27</v>
      </c>
      <c r="E33" s="7" t="s">
        <v>0</v>
      </c>
      <c r="F33" s="19" t="s">
        <v>25</v>
      </c>
      <c r="G33" s="19" t="s">
        <v>26</v>
      </c>
      <c r="H33" s="18">
        <v>111</v>
      </c>
    </row>
    <row r="34" spans="1:8" s="7" customFormat="1" ht="12.75" x14ac:dyDescent="0.2">
      <c r="A34" s="19" t="s">
        <v>87</v>
      </c>
      <c r="B34" s="7" t="s">
        <v>23</v>
      </c>
      <c r="C34" s="7" t="s">
        <v>88</v>
      </c>
      <c r="D34" s="19" t="s">
        <v>27</v>
      </c>
      <c r="E34" s="7" t="s">
        <v>0</v>
      </c>
      <c r="F34" s="19" t="s">
        <v>25</v>
      </c>
      <c r="G34" s="19" t="s">
        <v>26</v>
      </c>
      <c r="H34" s="18">
        <v>123</v>
      </c>
    </row>
    <row r="35" spans="1:8" s="7" customFormat="1" ht="12.75" x14ac:dyDescent="0.2">
      <c r="A35" s="19" t="s">
        <v>89</v>
      </c>
      <c r="B35" s="7" t="s">
        <v>23</v>
      </c>
      <c r="C35" s="7" t="s">
        <v>90</v>
      </c>
      <c r="D35" s="19" t="s">
        <v>27</v>
      </c>
      <c r="E35" s="7" t="s">
        <v>0</v>
      </c>
      <c r="F35" s="19" t="s">
        <v>25</v>
      </c>
      <c r="G35" s="19" t="s">
        <v>26</v>
      </c>
      <c r="H35" s="18">
        <v>119</v>
      </c>
    </row>
    <row r="36" spans="1:8" s="7" customFormat="1" ht="12.75" x14ac:dyDescent="0.2">
      <c r="A36" s="19" t="s">
        <v>91</v>
      </c>
      <c r="B36" s="7" t="s">
        <v>23</v>
      </c>
      <c r="C36" s="7" t="s">
        <v>92</v>
      </c>
      <c r="D36" s="19" t="s">
        <v>27</v>
      </c>
      <c r="E36" s="7" t="s">
        <v>0</v>
      </c>
      <c r="F36" s="19" t="s">
        <v>25</v>
      </c>
      <c r="G36" s="19" t="s">
        <v>26</v>
      </c>
      <c r="H36" s="18">
        <v>118</v>
      </c>
    </row>
    <row r="37" spans="1:8" s="7" customFormat="1" ht="12.75" x14ac:dyDescent="0.2">
      <c r="A37" s="19" t="s">
        <v>93</v>
      </c>
      <c r="B37" s="7" t="s">
        <v>23</v>
      </c>
      <c r="C37" s="7" t="s">
        <v>94</v>
      </c>
      <c r="D37" s="19" t="s">
        <v>27</v>
      </c>
      <c r="E37" s="7" t="s">
        <v>0</v>
      </c>
      <c r="F37" s="19" t="s">
        <v>25</v>
      </c>
      <c r="G37" s="19" t="s">
        <v>26</v>
      </c>
      <c r="H37" s="18">
        <v>116</v>
      </c>
    </row>
    <row r="38" spans="1:8" s="7" customFormat="1" ht="12.75" x14ac:dyDescent="0.2">
      <c r="A38" s="19" t="s">
        <v>95</v>
      </c>
      <c r="B38" s="7" t="s">
        <v>23</v>
      </c>
      <c r="C38" s="7" t="s">
        <v>96</v>
      </c>
      <c r="D38" s="19" t="s">
        <v>27</v>
      </c>
      <c r="E38" s="7" t="s">
        <v>0</v>
      </c>
      <c r="F38" s="19" t="s">
        <v>25</v>
      </c>
      <c r="G38" s="19" t="s">
        <v>26</v>
      </c>
      <c r="H38" s="18">
        <v>120</v>
      </c>
    </row>
    <row r="39" spans="1:8" s="7" customFormat="1" ht="12.75" x14ac:dyDescent="0.2">
      <c r="A39" s="19" t="s">
        <v>97</v>
      </c>
      <c r="B39" s="7" t="s">
        <v>23</v>
      </c>
      <c r="C39" s="7" t="s">
        <v>98</v>
      </c>
      <c r="D39" s="19" t="s">
        <v>27</v>
      </c>
      <c r="E39" s="7" t="s">
        <v>0</v>
      </c>
      <c r="F39" s="19" t="s">
        <v>25</v>
      </c>
      <c r="G39" s="19" t="s">
        <v>26</v>
      </c>
      <c r="H39" s="18">
        <v>102</v>
      </c>
    </row>
    <row r="40" spans="1:8" s="7" customFormat="1" ht="12.75" x14ac:dyDescent="0.2">
      <c r="A40" s="19" t="s">
        <v>99</v>
      </c>
      <c r="B40" s="7" t="s">
        <v>23</v>
      </c>
      <c r="C40" s="7" t="s">
        <v>100</v>
      </c>
      <c r="D40" s="19" t="s">
        <v>27</v>
      </c>
      <c r="E40" s="7" t="s">
        <v>0</v>
      </c>
      <c r="F40" s="19" t="s">
        <v>25</v>
      </c>
      <c r="G40" s="19" t="s">
        <v>26</v>
      </c>
      <c r="H40" s="18">
        <v>121</v>
      </c>
    </row>
    <row r="41" spans="1:8" s="7" customFormat="1" ht="12.75" x14ac:dyDescent="0.2">
      <c r="A41" s="19" t="s">
        <v>101</v>
      </c>
      <c r="B41" s="7" t="s">
        <v>23</v>
      </c>
      <c r="C41" s="7" t="s">
        <v>102</v>
      </c>
      <c r="D41" s="19" t="s">
        <v>27</v>
      </c>
      <c r="E41" s="7" t="s">
        <v>0</v>
      </c>
      <c r="F41" s="19" t="s">
        <v>25</v>
      </c>
      <c r="G41" s="19" t="s">
        <v>26</v>
      </c>
      <c r="H41" s="18">
        <v>127</v>
      </c>
    </row>
    <row r="42" spans="1:8" s="7" customFormat="1" ht="12.75" x14ac:dyDescent="0.2">
      <c r="A42" s="19" t="s">
        <v>103</v>
      </c>
      <c r="B42" s="7" t="s">
        <v>23</v>
      </c>
      <c r="C42" s="7" t="s">
        <v>104</v>
      </c>
      <c r="D42" s="19" t="s">
        <v>27</v>
      </c>
      <c r="E42" s="7" t="s">
        <v>0</v>
      </c>
      <c r="F42" s="19" t="s">
        <v>25</v>
      </c>
      <c r="G42" s="19" t="s">
        <v>26</v>
      </c>
      <c r="H42" s="18">
        <v>113</v>
      </c>
    </row>
    <row r="43" spans="1:8" s="7" customFormat="1" ht="12.75" x14ac:dyDescent="0.2">
      <c r="A43" s="19" t="s">
        <v>105</v>
      </c>
      <c r="B43" s="7" t="s">
        <v>23</v>
      </c>
      <c r="C43" s="7" t="s">
        <v>106</v>
      </c>
      <c r="D43" s="19" t="s">
        <v>27</v>
      </c>
      <c r="E43" s="7" t="s">
        <v>0</v>
      </c>
      <c r="F43" s="19" t="s">
        <v>25</v>
      </c>
      <c r="G43" s="19" t="s">
        <v>26</v>
      </c>
      <c r="H43" s="18">
        <v>121</v>
      </c>
    </row>
    <row r="44" spans="1:8" s="7" customFormat="1" ht="12.75" x14ac:dyDescent="0.2">
      <c r="A44" s="19" t="s">
        <v>107</v>
      </c>
      <c r="B44" s="7" t="s">
        <v>23</v>
      </c>
      <c r="C44" s="7" t="s">
        <v>108</v>
      </c>
      <c r="D44" s="19" t="s">
        <v>27</v>
      </c>
      <c r="E44" s="7" t="s">
        <v>0</v>
      </c>
      <c r="F44" s="19" t="s">
        <v>25</v>
      </c>
      <c r="G44" s="19" t="s">
        <v>26</v>
      </c>
      <c r="H44" s="18">
        <v>121</v>
      </c>
    </row>
    <row r="45" spans="1:8" s="7" customFormat="1" ht="12.75" x14ac:dyDescent="0.2">
      <c r="A45" s="19" t="s">
        <v>109</v>
      </c>
      <c r="B45" s="7" t="s">
        <v>23</v>
      </c>
      <c r="C45" s="7" t="s">
        <v>110</v>
      </c>
      <c r="D45" s="19" t="s">
        <v>27</v>
      </c>
      <c r="E45" s="7" t="s">
        <v>0</v>
      </c>
      <c r="F45" s="19" t="s">
        <v>25</v>
      </c>
      <c r="G45" s="19" t="s">
        <v>26</v>
      </c>
      <c r="H45" s="18">
        <v>120</v>
      </c>
    </row>
    <row r="46" spans="1:8" s="7" customFormat="1" ht="12.75" x14ac:dyDescent="0.2">
      <c r="A46" s="19" t="s">
        <v>111</v>
      </c>
      <c r="B46" s="7" t="s">
        <v>23</v>
      </c>
      <c r="C46" s="7" t="s">
        <v>112</v>
      </c>
      <c r="D46" s="19" t="s">
        <v>27</v>
      </c>
      <c r="E46" s="7" t="s">
        <v>0</v>
      </c>
      <c r="F46" s="19" t="s">
        <v>25</v>
      </c>
      <c r="G46" s="19" t="s">
        <v>26</v>
      </c>
      <c r="H46" s="18">
        <v>112</v>
      </c>
    </row>
    <row r="47" spans="1:8" s="7" customFormat="1" ht="12.75" x14ac:dyDescent="0.2">
      <c r="A47" s="19" t="s">
        <v>113</v>
      </c>
      <c r="B47" s="7" t="s">
        <v>23</v>
      </c>
      <c r="C47" s="7" t="s">
        <v>114</v>
      </c>
      <c r="D47" s="19" t="s">
        <v>27</v>
      </c>
      <c r="E47" s="7" t="s">
        <v>0</v>
      </c>
      <c r="F47" s="19" t="s">
        <v>25</v>
      </c>
      <c r="G47" s="19" t="s">
        <v>26</v>
      </c>
      <c r="H47" s="18">
        <v>116</v>
      </c>
    </row>
    <row r="48" spans="1:8" s="7" customFormat="1" ht="12.75" x14ac:dyDescent="0.2">
      <c r="A48" s="19" t="s">
        <v>115</v>
      </c>
      <c r="B48" s="7" t="s">
        <v>23</v>
      </c>
      <c r="C48" s="7" t="s">
        <v>116</v>
      </c>
      <c r="D48" s="19" t="s">
        <v>27</v>
      </c>
      <c r="E48" s="7" t="s">
        <v>0</v>
      </c>
      <c r="F48" s="19" t="s">
        <v>25</v>
      </c>
      <c r="G48" s="19" t="s">
        <v>26</v>
      </c>
      <c r="H48" s="18">
        <v>116</v>
      </c>
    </row>
    <row r="49" spans="1:8" s="7" customFormat="1" ht="12.75" x14ac:dyDescent="0.2">
      <c r="A49" s="19" t="s">
        <v>117</v>
      </c>
      <c r="B49" s="7" t="s">
        <v>23</v>
      </c>
      <c r="C49" s="7" t="s">
        <v>118</v>
      </c>
      <c r="D49" s="19" t="s">
        <v>27</v>
      </c>
      <c r="E49" s="7" t="s">
        <v>0</v>
      </c>
      <c r="F49" s="19" t="s">
        <v>25</v>
      </c>
      <c r="G49" s="19" t="s">
        <v>26</v>
      </c>
      <c r="H49" s="18">
        <v>124</v>
      </c>
    </row>
    <row r="50" spans="1:8" s="7" customFormat="1" ht="12.75" x14ac:dyDescent="0.2">
      <c r="A50" s="19" t="s">
        <v>119</v>
      </c>
      <c r="B50" s="7" t="s">
        <v>23</v>
      </c>
      <c r="C50" s="7" t="s">
        <v>120</v>
      </c>
      <c r="D50" s="19" t="s">
        <v>27</v>
      </c>
      <c r="E50" s="7" t="s">
        <v>0</v>
      </c>
      <c r="F50" s="19" t="s">
        <v>25</v>
      </c>
      <c r="G50" s="19" t="s">
        <v>26</v>
      </c>
      <c r="H50" s="18">
        <v>118</v>
      </c>
    </row>
    <row r="51" spans="1:8" s="7" customFormat="1" ht="12.75" x14ac:dyDescent="0.2">
      <c r="A51" s="19" t="s">
        <v>121</v>
      </c>
      <c r="B51" s="7" t="s">
        <v>23</v>
      </c>
      <c r="C51" s="7" t="s">
        <v>23</v>
      </c>
      <c r="D51" s="19" t="s">
        <v>27</v>
      </c>
      <c r="E51" s="7" t="s">
        <v>0</v>
      </c>
      <c r="F51" s="19" t="s">
        <v>25</v>
      </c>
      <c r="G51" s="19" t="s">
        <v>26</v>
      </c>
      <c r="H51" s="18">
        <v>117</v>
      </c>
    </row>
    <row r="52" spans="1:8" s="7" customFormat="1" ht="12.75" x14ac:dyDescent="0.2">
      <c r="A52" s="19" t="s">
        <v>122</v>
      </c>
      <c r="B52" s="7" t="s">
        <v>23</v>
      </c>
      <c r="C52" s="7" t="s">
        <v>123</v>
      </c>
      <c r="D52" s="19" t="s">
        <v>27</v>
      </c>
      <c r="E52" s="7" t="s">
        <v>0</v>
      </c>
      <c r="F52" s="19" t="s">
        <v>25</v>
      </c>
      <c r="G52" s="19" t="s">
        <v>26</v>
      </c>
      <c r="H52" s="18">
        <v>116</v>
      </c>
    </row>
    <row r="53" spans="1:8" s="7" customFormat="1" ht="12.75" x14ac:dyDescent="0.2">
      <c r="A53" s="19" t="s">
        <v>124</v>
      </c>
      <c r="B53" s="7" t="s">
        <v>23</v>
      </c>
      <c r="C53" s="7" t="s">
        <v>125</v>
      </c>
      <c r="D53" s="19" t="s">
        <v>27</v>
      </c>
      <c r="E53" s="7" t="s">
        <v>0</v>
      </c>
      <c r="F53" s="19" t="s">
        <v>25</v>
      </c>
      <c r="G53" s="19" t="s">
        <v>26</v>
      </c>
      <c r="H53" s="18">
        <v>123</v>
      </c>
    </row>
    <row r="54" spans="1:8" s="7" customFormat="1" ht="12.75" x14ac:dyDescent="0.2">
      <c r="A54" s="19" t="s">
        <v>126</v>
      </c>
      <c r="B54" s="7" t="s">
        <v>23</v>
      </c>
      <c r="C54" s="7" t="s">
        <v>127</v>
      </c>
      <c r="D54" s="19" t="s">
        <v>27</v>
      </c>
      <c r="E54" s="7" t="s">
        <v>0</v>
      </c>
      <c r="F54" s="19" t="s">
        <v>25</v>
      </c>
      <c r="G54" s="19" t="s">
        <v>26</v>
      </c>
      <c r="H54" s="18">
        <v>106</v>
      </c>
    </row>
    <row r="55" spans="1:8" s="7" customFormat="1" ht="12.75" x14ac:dyDescent="0.2">
      <c r="A55" s="19" t="s">
        <v>128</v>
      </c>
      <c r="B55" s="7" t="s">
        <v>23</v>
      </c>
      <c r="C55" s="7" t="s">
        <v>129</v>
      </c>
      <c r="D55" s="19" t="s">
        <v>27</v>
      </c>
      <c r="E55" s="7" t="s">
        <v>0</v>
      </c>
      <c r="F55" s="19" t="s">
        <v>25</v>
      </c>
      <c r="G55" s="19" t="s">
        <v>26</v>
      </c>
      <c r="H55" s="18">
        <v>116</v>
      </c>
    </row>
    <row r="56" spans="1:8" s="7" customFormat="1" ht="12.75" x14ac:dyDescent="0.2">
      <c r="A56" s="19" t="s">
        <v>130</v>
      </c>
      <c r="B56" s="7" t="s">
        <v>23</v>
      </c>
      <c r="C56" s="7" t="s">
        <v>131</v>
      </c>
      <c r="D56" s="19" t="s">
        <v>27</v>
      </c>
      <c r="E56" s="7" t="s">
        <v>0</v>
      </c>
      <c r="F56" s="19" t="s">
        <v>25</v>
      </c>
      <c r="G56" s="19" t="s">
        <v>26</v>
      </c>
      <c r="H56" s="18">
        <v>120</v>
      </c>
    </row>
    <row r="57" spans="1:8" s="7" customFormat="1" ht="12.75" x14ac:dyDescent="0.2">
      <c r="A57" s="19" t="s">
        <v>132</v>
      </c>
      <c r="B57" s="7" t="s">
        <v>23</v>
      </c>
      <c r="C57" s="7" t="s">
        <v>133</v>
      </c>
      <c r="D57" s="19" t="s">
        <v>27</v>
      </c>
      <c r="E57" s="7" t="s">
        <v>0</v>
      </c>
      <c r="F57" s="19" t="s">
        <v>25</v>
      </c>
      <c r="G57" s="19" t="s">
        <v>26</v>
      </c>
      <c r="H57" s="18">
        <v>113</v>
      </c>
    </row>
    <row r="58" spans="1:8" s="7" customFormat="1" ht="12.75" x14ac:dyDescent="0.2">
      <c r="A58" s="19" t="s">
        <v>134</v>
      </c>
      <c r="B58" s="7" t="s">
        <v>23</v>
      </c>
      <c r="C58" s="7" t="s">
        <v>135</v>
      </c>
      <c r="D58" s="19" t="s">
        <v>27</v>
      </c>
      <c r="E58" s="7" t="s">
        <v>0</v>
      </c>
      <c r="F58" s="19" t="s">
        <v>25</v>
      </c>
      <c r="G58" s="19" t="s">
        <v>26</v>
      </c>
      <c r="H58" s="18">
        <v>122</v>
      </c>
    </row>
    <row r="59" spans="1:8" s="7" customFormat="1" ht="12.75" x14ac:dyDescent="0.2">
      <c r="A59" s="19" t="s">
        <v>136</v>
      </c>
      <c r="B59" s="7" t="s">
        <v>23</v>
      </c>
      <c r="C59" s="7" t="s">
        <v>137</v>
      </c>
      <c r="D59" s="19" t="s">
        <v>27</v>
      </c>
      <c r="E59" s="7" t="s">
        <v>0</v>
      </c>
      <c r="F59" s="19" t="s">
        <v>25</v>
      </c>
      <c r="G59" s="19" t="s">
        <v>26</v>
      </c>
      <c r="H59" s="18">
        <v>111</v>
      </c>
    </row>
    <row r="60" spans="1:8" s="7" customFormat="1" ht="12.75" x14ac:dyDescent="0.2">
      <c r="A60" s="19" t="s">
        <v>138</v>
      </c>
      <c r="B60" s="7" t="s">
        <v>23</v>
      </c>
      <c r="C60" s="7" t="s">
        <v>139</v>
      </c>
      <c r="D60" s="19" t="s">
        <v>27</v>
      </c>
      <c r="E60" s="7" t="s">
        <v>0</v>
      </c>
      <c r="F60" s="19" t="s">
        <v>25</v>
      </c>
      <c r="G60" s="19" t="s">
        <v>26</v>
      </c>
      <c r="H60" s="18">
        <v>120</v>
      </c>
    </row>
    <row r="61" spans="1:8" s="7" customFormat="1" ht="12.75" x14ac:dyDescent="0.2">
      <c r="A61" s="19" t="s">
        <v>140</v>
      </c>
      <c r="B61" s="7" t="s">
        <v>23</v>
      </c>
      <c r="C61" s="7" t="s">
        <v>141</v>
      </c>
      <c r="D61" s="19" t="s">
        <v>27</v>
      </c>
      <c r="E61" s="7" t="s">
        <v>0</v>
      </c>
      <c r="F61" s="19" t="s">
        <v>25</v>
      </c>
      <c r="G61" s="19" t="s">
        <v>26</v>
      </c>
      <c r="H61" s="18">
        <v>113</v>
      </c>
    </row>
    <row r="62" spans="1:8" s="7" customFormat="1" ht="12.75" x14ac:dyDescent="0.2">
      <c r="A62" s="19" t="s">
        <v>142</v>
      </c>
      <c r="B62" s="7" t="s">
        <v>23</v>
      </c>
      <c r="C62" s="7" t="s">
        <v>143</v>
      </c>
      <c r="D62" s="19" t="s">
        <v>27</v>
      </c>
      <c r="E62" s="7" t="s">
        <v>0</v>
      </c>
      <c r="F62" s="19" t="s">
        <v>25</v>
      </c>
      <c r="G62" s="19" t="s">
        <v>26</v>
      </c>
      <c r="H62" s="18">
        <v>94</v>
      </c>
    </row>
    <row r="63" spans="1:8" s="7" customFormat="1" ht="12.75" x14ac:dyDescent="0.2">
      <c r="A63" s="19" t="s">
        <v>144</v>
      </c>
      <c r="B63" s="7" t="s">
        <v>23</v>
      </c>
      <c r="C63" s="7" t="s">
        <v>145</v>
      </c>
      <c r="D63" s="19" t="s">
        <v>27</v>
      </c>
      <c r="E63" s="7" t="s">
        <v>0</v>
      </c>
      <c r="F63" s="19" t="s">
        <v>25</v>
      </c>
      <c r="G63" s="19" t="s">
        <v>26</v>
      </c>
      <c r="H63" s="18">
        <v>121</v>
      </c>
    </row>
    <row r="64" spans="1:8" s="7" customFormat="1" ht="12.75" x14ac:dyDescent="0.2">
      <c r="A64" s="19" t="s">
        <v>146</v>
      </c>
      <c r="B64" s="7" t="s">
        <v>23</v>
      </c>
      <c r="C64" s="7" t="s">
        <v>147</v>
      </c>
      <c r="D64" s="19" t="s">
        <v>27</v>
      </c>
      <c r="E64" s="7" t="s">
        <v>0</v>
      </c>
      <c r="F64" s="19" t="s">
        <v>25</v>
      </c>
      <c r="G64" s="19" t="s">
        <v>26</v>
      </c>
      <c r="H64" s="18">
        <v>106</v>
      </c>
    </row>
    <row r="65" spans="1:8" s="7" customFormat="1" ht="12.75" x14ac:dyDescent="0.2">
      <c r="A65" s="19" t="s">
        <v>148</v>
      </c>
      <c r="B65" s="7" t="s">
        <v>23</v>
      </c>
      <c r="C65" s="7" t="s">
        <v>149</v>
      </c>
      <c r="D65" s="19" t="s">
        <v>27</v>
      </c>
      <c r="E65" s="7" t="s">
        <v>0</v>
      </c>
      <c r="F65" s="19" t="s">
        <v>25</v>
      </c>
      <c r="G65" s="19" t="s">
        <v>26</v>
      </c>
      <c r="H65" s="18">
        <v>116</v>
      </c>
    </row>
    <row r="66" spans="1:8" s="7" customFormat="1" ht="12.75" x14ac:dyDescent="0.2">
      <c r="A66" s="19" t="s">
        <v>150</v>
      </c>
      <c r="B66" s="7" t="s">
        <v>23</v>
      </c>
      <c r="C66" s="7" t="s">
        <v>151</v>
      </c>
      <c r="D66" s="19" t="s">
        <v>27</v>
      </c>
      <c r="E66" s="7" t="s">
        <v>0</v>
      </c>
      <c r="F66" s="19" t="s">
        <v>25</v>
      </c>
      <c r="G66" s="19" t="s">
        <v>26</v>
      </c>
      <c r="H66" s="18">
        <v>108</v>
      </c>
    </row>
    <row r="67" spans="1:8" s="7" customFormat="1" ht="12.75" x14ac:dyDescent="0.2">
      <c r="A67" s="19" t="s">
        <v>152</v>
      </c>
      <c r="B67" s="7" t="s">
        <v>23</v>
      </c>
      <c r="C67" s="7" t="s">
        <v>153</v>
      </c>
      <c r="D67" s="19" t="s">
        <v>27</v>
      </c>
      <c r="E67" s="7" t="s">
        <v>0</v>
      </c>
      <c r="F67" s="19" t="s">
        <v>25</v>
      </c>
      <c r="G67" s="19" t="s">
        <v>26</v>
      </c>
      <c r="H67" s="18">
        <v>126</v>
      </c>
    </row>
    <row r="68" spans="1:8" s="7" customFormat="1" ht="12.75" x14ac:dyDescent="0.2">
      <c r="A68" s="19" t="s">
        <v>154</v>
      </c>
      <c r="B68" s="7" t="s">
        <v>23</v>
      </c>
      <c r="C68" s="7" t="s">
        <v>155</v>
      </c>
      <c r="D68" s="19" t="s">
        <v>27</v>
      </c>
      <c r="E68" s="7" t="s">
        <v>0</v>
      </c>
      <c r="F68" s="19" t="s">
        <v>25</v>
      </c>
      <c r="G68" s="19" t="s">
        <v>26</v>
      </c>
      <c r="H68" s="18">
        <v>107</v>
      </c>
    </row>
    <row r="69" spans="1:8" s="7" customFormat="1" ht="12.75" x14ac:dyDescent="0.2">
      <c r="A69" s="19" t="s">
        <v>156</v>
      </c>
      <c r="B69" s="7" t="s">
        <v>23</v>
      </c>
      <c r="C69" s="7" t="s">
        <v>157</v>
      </c>
      <c r="D69" s="19" t="s">
        <v>27</v>
      </c>
      <c r="E69" s="7" t="s">
        <v>0</v>
      </c>
      <c r="F69" s="19" t="s">
        <v>25</v>
      </c>
      <c r="G69" s="19" t="s">
        <v>26</v>
      </c>
      <c r="H69" s="18">
        <v>120</v>
      </c>
    </row>
    <row r="70" spans="1:8" s="7" customFormat="1" ht="12.75" x14ac:dyDescent="0.2">
      <c r="A70" s="19" t="s">
        <v>158</v>
      </c>
      <c r="B70" s="7" t="s">
        <v>23</v>
      </c>
      <c r="C70" s="7" t="s">
        <v>159</v>
      </c>
      <c r="D70" s="19" t="s">
        <v>27</v>
      </c>
      <c r="E70" s="7" t="s">
        <v>0</v>
      </c>
      <c r="F70" s="19" t="s">
        <v>25</v>
      </c>
      <c r="G70" s="19" t="s">
        <v>26</v>
      </c>
      <c r="H70" s="18">
        <v>109</v>
      </c>
    </row>
    <row r="71" spans="1:8" s="7" customFormat="1" ht="12.75" x14ac:dyDescent="0.2">
      <c r="A71" s="19" t="s">
        <v>160</v>
      </c>
      <c r="B71" s="7" t="s">
        <v>23</v>
      </c>
      <c r="C71" s="7" t="s">
        <v>161</v>
      </c>
      <c r="D71" s="19" t="s">
        <v>27</v>
      </c>
      <c r="E71" s="7" t="s">
        <v>0</v>
      </c>
      <c r="F71" s="19" t="s">
        <v>25</v>
      </c>
      <c r="G71" s="19" t="s">
        <v>26</v>
      </c>
      <c r="H71" s="18">
        <v>95</v>
      </c>
    </row>
    <row r="72" spans="1:8" s="7" customFormat="1" ht="12.75" x14ac:dyDescent="0.2">
      <c r="A72" s="19" t="s">
        <v>162</v>
      </c>
      <c r="B72" s="7" t="s">
        <v>23</v>
      </c>
      <c r="C72" s="7" t="s">
        <v>163</v>
      </c>
      <c r="D72" s="19" t="s">
        <v>27</v>
      </c>
      <c r="E72" s="7" t="s">
        <v>0</v>
      </c>
      <c r="F72" s="19" t="s">
        <v>25</v>
      </c>
      <c r="G72" s="19" t="s">
        <v>26</v>
      </c>
      <c r="H72" s="18">
        <v>109</v>
      </c>
    </row>
    <row r="73" spans="1:8" s="7" customFormat="1" ht="12.75" x14ac:dyDescent="0.2">
      <c r="A73" s="19" t="s">
        <v>164</v>
      </c>
      <c r="B73" s="7" t="s">
        <v>23</v>
      </c>
      <c r="C73" s="7" t="s">
        <v>165</v>
      </c>
      <c r="D73" s="19" t="s">
        <v>27</v>
      </c>
      <c r="E73" s="7" t="s">
        <v>0</v>
      </c>
      <c r="F73" s="19" t="s">
        <v>25</v>
      </c>
      <c r="G73" s="19" t="s">
        <v>26</v>
      </c>
      <c r="H73" s="18">
        <v>116</v>
      </c>
    </row>
    <row r="74" spans="1:8" s="7" customFormat="1" ht="12.75" x14ac:dyDescent="0.2">
      <c r="A74" s="19" t="s">
        <v>166</v>
      </c>
      <c r="B74" s="7" t="s">
        <v>23</v>
      </c>
      <c r="C74" s="7" t="s">
        <v>167</v>
      </c>
      <c r="D74" s="19" t="s">
        <v>27</v>
      </c>
      <c r="E74" s="7" t="s">
        <v>0</v>
      </c>
      <c r="F74" s="19" t="s">
        <v>25</v>
      </c>
      <c r="G74" s="19" t="s">
        <v>26</v>
      </c>
      <c r="H74" s="18">
        <v>123</v>
      </c>
    </row>
    <row r="75" spans="1:8" s="7" customFormat="1" ht="12.75" x14ac:dyDescent="0.2">
      <c r="A75" s="19" t="s">
        <v>168</v>
      </c>
      <c r="B75" s="7" t="s">
        <v>23</v>
      </c>
      <c r="C75" s="7" t="s">
        <v>169</v>
      </c>
      <c r="D75" s="19" t="s">
        <v>27</v>
      </c>
      <c r="E75" s="7" t="s">
        <v>0</v>
      </c>
      <c r="F75" s="19" t="s">
        <v>25</v>
      </c>
      <c r="G75" s="19" t="s">
        <v>26</v>
      </c>
      <c r="H75" s="18">
        <v>118</v>
      </c>
    </row>
    <row r="76" spans="1:8" s="7" customFormat="1" ht="12.75" x14ac:dyDescent="0.2">
      <c r="A76" s="19" t="s">
        <v>170</v>
      </c>
      <c r="B76" s="7" t="s">
        <v>23</v>
      </c>
      <c r="C76" s="7" t="s">
        <v>171</v>
      </c>
      <c r="D76" s="19" t="s">
        <v>27</v>
      </c>
      <c r="E76" s="7" t="s">
        <v>0</v>
      </c>
      <c r="F76" s="19" t="s">
        <v>25</v>
      </c>
      <c r="G76" s="19" t="s">
        <v>26</v>
      </c>
      <c r="H76" s="18">
        <v>101</v>
      </c>
    </row>
    <row r="77" spans="1:8" s="7" customFormat="1" ht="12.75" x14ac:dyDescent="0.2">
      <c r="A77" s="19" t="s">
        <v>172</v>
      </c>
      <c r="B77" s="7" t="s">
        <v>23</v>
      </c>
      <c r="C77" s="7" t="s">
        <v>173</v>
      </c>
      <c r="D77" s="19" t="s">
        <v>27</v>
      </c>
      <c r="E77" s="7" t="s">
        <v>0</v>
      </c>
      <c r="F77" s="19" t="s">
        <v>25</v>
      </c>
      <c r="G77" s="19" t="s">
        <v>26</v>
      </c>
      <c r="H77" s="18">
        <v>121</v>
      </c>
    </row>
    <row r="78" spans="1:8" s="7" customFormat="1" ht="12.75" x14ac:dyDescent="0.2">
      <c r="A78" s="19" t="s">
        <v>174</v>
      </c>
      <c r="B78" s="7" t="s">
        <v>23</v>
      </c>
      <c r="C78" s="7" t="s">
        <v>175</v>
      </c>
      <c r="D78" s="19" t="s">
        <v>27</v>
      </c>
      <c r="E78" s="7" t="s">
        <v>0</v>
      </c>
      <c r="F78" s="19" t="s">
        <v>25</v>
      </c>
      <c r="G78" s="19" t="s">
        <v>26</v>
      </c>
      <c r="H78" s="18">
        <v>118</v>
      </c>
    </row>
    <row r="79" spans="1:8" s="7" customFormat="1" ht="12.75" x14ac:dyDescent="0.2">
      <c r="A79" s="19" t="s">
        <v>176</v>
      </c>
      <c r="B79" s="7" t="s">
        <v>23</v>
      </c>
      <c r="C79" s="7" t="s">
        <v>177</v>
      </c>
      <c r="D79" s="19" t="s">
        <v>27</v>
      </c>
      <c r="E79" s="7" t="s">
        <v>0</v>
      </c>
      <c r="F79" s="19" t="s">
        <v>25</v>
      </c>
      <c r="G79" s="19" t="s">
        <v>26</v>
      </c>
      <c r="H79" s="18">
        <v>122</v>
      </c>
    </row>
    <row r="80" spans="1:8" s="7" customFormat="1" ht="12.75" x14ac:dyDescent="0.2">
      <c r="A80" s="19" t="s">
        <v>178</v>
      </c>
      <c r="B80" s="7" t="s">
        <v>23</v>
      </c>
      <c r="C80" s="7" t="s">
        <v>179</v>
      </c>
      <c r="D80" s="19" t="s">
        <v>27</v>
      </c>
      <c r="E80" s="7" t="s">
        <v>0</v>
      </c>
      <c r="F80" s="19" t="s">
        <v>25</v>
      </c>
      <c r="G80" s="19" t="s">
        <v>26</v>
      </c>
      <c r="H80" s="18">
        <v>116</v>
      </c>
    </row>
    <row r="81" spans="1:8" s="7" customFormat="1" ht="12.75" x14ac:dyDescent="0.2">
      <c r="A81" s="19" t="s">
        <v>180</v>
      </c>
      <c r="B81" s="7" t="s">
        <v>23</v>
      </c>
      <c r="C81" s="7" t="s">
        <v>181</v>
      </c>
      <c r="D81" s="19" t="s">
        <v>27</v>
      </c>
      <c r="E81" s="7" t="s">
        <v>0</v>
      </c>
      <c r="F81" s="19" t="s">
        <v>25</v>
      </c>
      <c r="G81" s="19" t="s">
        <v>26</v>
      </c>
      <c r="H81" s="18">
        <v>114</v>
      </c>
    </row>
    <row r="82" spans="1:8" s="7" customFormat="1" ht="12.75" x14ac:dyDescent="0.2">
      <c r="A82" s="19" t="s">
        <v>182</v>
      </c>
      <c r="B82" s="7" t="s">
        <v>23</v>
      </c>
      <c r="C82" s="7" t="s">
        <v>183</v>
      </c>
      <c r="D82" s="19" t="s">
        <v>27</v>
      </c>
      <c r="E82" s="7" t="s">
        <v>0</v>
      </c>
      <c r="F82" s="19" t="s">
        <v>25</v>
      </c>
      <c r="G82" s="19" t="s">
        <v>26</v>
      </c>
      <c r="H82" s="18">
        <v>114</v>
      </c>
    </row>
    <row r="83" spans="1:8" s="7" customFormat="1" ht="12.75" x14ac:dyDescent="0.2">
      <c r="A83" s="19" t="s">
        <v>184</v>
      </c>
      <c r="B83" s="7" t="s">
        <v>23</v>
      </c>
      <c r="C83" s="7" t="s">
        <v>185</v>
      </c>
      <c r="D83" s="19" t="s">
        <v>27</v>
      </c>
      <c r="E83" s="7" t="s">
        <v>0</v>
      </c>
      <c r="F83" s="19" t="s">
        <v>25</v>
      </c>
      <c r="G83" s="19" t="s">
        <v>26</v>
      </c>
      <c r="H83" s="18">
        <v>121</v>
      </c>
    </row>
    <row r="84" spans="1:8" s="7" customFormat="1" ht="12.75" x14ac:dyDescent="0.2">
      <c r="A84" s="19" t="s">
        <v>186</v>
      </c>
      <c r="B84" s="7" t="s">
        <v>23</v>
      </c>
      <c r="C84" s="7" t="s">
        <v>187</v>
      </c>
      <c r="D84" s="19" t="s">
        <v>27</v>
      </c>
      <c r="E84" s="7" t="s">
        <v>0</v>
      </c>
      <c r="F84" s="19" t="s">
        <v>25</v>
      </c>
      <c r="G84" s="19" t="s">
        <v>26</v>
      </c>
      <c r="H84" s="18">
        <v>93</v>
      </c>
    </row>
    <row r="85" spans="1:8" s="7" customFormat="1" ht="12.75" x14ac:dyDescent="0.2">
      <c r="A85" s="19" t="s">
        <v>188</v>
      </c>
      <c r="B85" s="7" t="s">
        <v>23</v>
      </c>
      <c r="C85" s="7" t="s">
        <v>189</v>
      </c>
      <c r="D85" s="19" t="s">
        <v>27</v>
      </c>
      <c r="E85" s="7" t="s">
        <v>0</v>
      </c>
      <c r="F85" s="19" t="s">
        <v>25</v>
      </c>
      <c r="G85" s="19" t="s">
        <v>26</v>
      </c>
      <c r="H85" s="18">
        <v>119</v>
      </c>
    </row>
    <row r="86" spans="1:8" s="7" customFormat="1" ht="12.75" x14ac:dyDescent="0.2">
      <c r="A86" s="19" t="s">
        <v>190</v>
      </c>
      <c r="B86" s="7" t="s">
        <v>23</v>
      </c>
      <c r="C86" s="7" t="s">
        <v>191</v>
      </c>
      <c r="D86" s="19" t="s">
        <v>27</v>
      </c>
      <c r="E86" s="7" t="s">
        <v>0</v>
      </c>
      <c r="F86" s="19" t="s">
        <v>25</v>
      </c>
      <c r="G86" s="19" t="s">
        <v>26</v>
      </c>
      <c r="H86" s="18">
        <v>128</v>
      </c>
    </row>
    <row r="87" spans="1:8" s="7" customFormat="1" ht="12.75" x14ac:dyDescent="0.2">
      <c r="A87" s="19" t="s">
        <v>192</v>
      </c>
      <c r="B87" s="7" t="s">
        <v>23</v>
      </c>
      <c r="C87" s="7" t="s">
        <v>193</v>
      </c>
      <c r="D87" s="19" t="s">
        <v>27</v>
      </c>
      <c r="E87" s="7" t="s">
        <v>0</v>
      </c>
      <c r="F87" s="19" t="s">
        <v>25</v>
      </c>
      <c r="G87" s="19" t="s">
        <v>26</v>
      </c>
      <c r="H87" s="18">
        <v>118</v>
      </c>
    </row>
    <row r="88" spans="1:8" s="7" customFormat="1" ht="12.75" x14ac:dyDescent="0.2">
      <c r="A88" s="19" t="s">
        <v>194</v>
      </c>
      <c r="B88" s="7" t="s">
        <v>23</v>
      </c>
      <c r="C88" s="7" t="s">
        <v>195</v>
      </c>
      <c r="D88" s="19" t="s">
        <v>27</v>
      </c>
      <c r="E88" s="7" t="s">
        <v>0</v>
      </c>
      <c r="F88" s="19" t="s">
        <v>25</v>
      </c>
      <c r="G88" s="19" t="s">
        <v>26</v>
      </c>
      <c r="H88" s="18">
        <v>125</v>
      </c>
    </row>
    <row r="89" spans="1:8" s="7" customFormat="1" ht="12.75" x14ac:dyDescent="0.2">
      <c r="A89" s="19" t="s">
        <v>196</v>
      </c>
      <c r="B89" s="7" t="s">
        <v>23</v>
      </c>
      <c r="C89" s="7" t="s">
        <v>197</v>
      </c>
      <c r="D89" s="19" t="s">
        <v>27</v>
      </c>
      <c r="E89" s="7" t="s">
        <v>0</v>
      </c>
      <c r="F89" s="19" t="s">
        <v>25</v>
      </c>
      <c r="G89" s="19" t="s">
        <v>26</v>
      </c>
      <c r="H89" s="18">
        <v>123</v>
      </c>
    </row>
    <row r="90" spans="1:8" s="7" customFormat="1" ht="12.75" x14ac:dyDescent="0.2">
      <c r="A90" s="19" t="s">
        <v>198</v>
      </c>
      <c r="B90" s="7" t="s">
        <v>23</v>
      </c>
      <c r="C90" s="7" t="s">
        <v>199</v>
      </c>
      <c r="D90" s="19" t="s">
        <v>27</v>
      </c>
      <c r="E90" s="7" t="s">
        <v>0</v>
      </c>
      <c r="F90" s="19" t="s">
        <v>25</v>
      </c>
      <c r="G90" s="19" t="s">
        <v>26</v>
      </c>
      <c r="H90" s="18">
        <v>123</v>
      </c>
    </row>
    <row r="91" spans="1:8" s="7" customFormat="1" ht="12.75" x14ac:dyDescent="0.2">
      <c r="A91" s="19" t="s">
        <v>200</v>
      </c>
      <c r="B91" s="7" t="s">
        <v>23</v>
      </c>
      <c r="C91" s="7" t="s">
        <v>201</v>
      </c>
      <c r="D91" s="19" t="s">
        <v>27</v>
      </c>
      <c r="E91" s="7" t="s">
        <v>0</v>
      </c>
      <c r="F91" s="19" t="s">
        <v>25</v>
      </c>
      <c r="G91" s="19" t="s">
        <v>26</v>
      </c>
      <c r="H91" s="18">
        <v>97</v>
      </c>
    </row>
    <row r="92" spans="1:8" s="7" customFormat="1" ht="12.75" x14ac:dyDescent="0.2">
      <c r="A92" s="19" t="s">
        <v>202</v>
      </c>
      <c r="B92" s="7" t="s">
        <v>23</v>
      </c>
      <c r="C92" s="7" t="s">
        <v>203</v>
      </c>
      <c r="D92" s="19" t="s">
        <v>27</v>
      </c>
      <c r="E92" s="7" t="s">
        <v>0</v>
      </c>
      <c r="F92" s="19" t="s">
        <v>25</v>
      </c>
      <c r="G92" s="19" t="s">
        <v>26</v>
      </c>
      <c r="H92" s="18">
        <v>104</v>
      </c>
    </row>
    <row r="93" spans="1:8" s="7" customFormat="1" ht="12.75" x14ac:dyDescent="0.2">
      <c r="A93" s="19" t="s">
        <v>204</v>
      </c>
      <c r="B93" s="7" t="s">
        <v>23</v>
      </c>
      <c r="C93" s="7" t="s">
        <v>205</v>
      </c>
      <c r="D93" s="19" t="s">
        <v>27</v>
      </c>
      <c r="E93" s="7" t="s">
        <v>0</v>
      </c>
      <c r="F93" s="19" t="s">
        <v>25</v>
      </c>
      <c r="G93" s="19" t="s">
        <v>26</v>
      </c>
      <c r="H93" s="18">
        <v>100</v>
      </c>
    </row>
    <row r="94" spans="1:8" s="7" customFormat="1" ht="12.75" x14ac:dyDescent="0.2">
      <c r="A94" s="19" t="s">
        <v>206</v>
      </c>
      <c r="B94" s="7" t="s">
        <v>23</v>
      </c>
      <c r="C94" s="7" t="s">
        <v>207</v>
      </c>
      <c r="D94" s="19" t="s">
        <v>27</v>
      </c>
      <c r="E94" s="7" t="s">
        <v>0</v>
      </c>
      <c r="F94" s="19" t="s">
        <v>25</v>
      </c>
      <c r="G94" s="19" t="s">
        <v>26</v>
      </c>
      <c r="H94" s="18">
        <v>104</v>
      </c>
    </row>
    <row r="95" spans="1:8" s="7" customFormat="1" ht="12.75" x14ac:dyDescent="0.2">
      <c r="A95" s="19" t="s">
        <v>208</v>
      </c>
      <c r="B95" s="7" t="s">
        <v>23</v>
      </c>
      <c r="C95" s="7" t="s">
        <v>209</v>
      </c>
      <c r="D95" s="19" t="s">
        <v>27</v>
      </c>
      <c r="E95" s="7" t="s">
        <v>0</v>
      </c>
      <c r="F95" s="19" t="s">
        <v>25</v>
      </c>
      <c r="G95" s="19" t="s">
        <v>26</v>
      </c>
      <c r="H95" s="18">
        <v>106</v>
      </c>
    </row>
    <row r="96" spans="1:8" s="7" customFormat="1" ht="12.75" x14ac:dyDescent="0.2">
      <c r="A96" s="19" t="s">
        <v>210</v>
      </c>
      <c r="B96" s="7" t="s">
        <v>23</v>
      </c>
      <c r="C96" s="7" t="s">
        <v>211</v>
      </c>
      <c r="D96" s="19" t="s">
        <v>27</v>
      </c>
      <c r="E96" s="7" t="s">
        <v>0</v>
      </c>
      <c r="F96" s="19" t="s">
        <v>25</v>
      </c>
      <c r="G96" s="19" t="s">
        <v>26</v>
      </c>
      <c r="H96" s="18">
        <v>118</v>
      </c>
    </row>
    <row r="97" spans="1:8" s="7" customFormat="1" ht="12.75" x14ac:dyDescent="0.2">
      <c r="A97" s="19" t="s">
        <v>212</v>
      </c>
      <c r="B97" s="7" t="s">
        <v>23</v>
      </c>
      <c r="C97" s="7" t="s">
        <v>213</v>
      </c>
      <c r="D97" s="19" t="s">
        <v>27</v>
      </c>
      <c r="E97" s="7" t="s">
        <v>0</v>
      </c>
      <c r="F97" s="19" t="s">
        <v>25</v>
      </c>
      <c r="G97" s="19" t="s">
        <v>26</v>
      </c>
      <c r="H97" s="18">
        <v>93</v>
      </c>
    </row>
    <row r="98" spans="1:8" s="7" customFormat="1" ht="12.75" x14ac:dyDescent="0.2">
      <c r="A98" s="19" t="s">
        <v>214</v>
      </c>
      <c r="B98" s="7" t="s">
        <v>23</v>
      </c>
      <c r="C98" s="7" t="s">
        <v>215</v>
      </c>
      <c r="D98" s="19" t="s">
        <v>27</v>
      </c>
      <c r="E98" s="7" t="s">
        <v>0</v>
      </c>
      <c r="F98" s="19" t="s">
        <v>25</v>
      </c>
      <c r="G98" s="19" t="s">
        <v>26</v>
      </c>
      <c r="H98" s="18">
        <v>123</v>
      </c>
    </row>
    <row r="99" spans="1:8" s="7" customFormat="1" ht="12.75" x14ac:dyDescent="0.2">
      <c r="A99" s="19" t="s">
        <v>216</v>
      </c>
      <c r="B99" s="7" t="s">
        <v>23</v>
      </c>
      <c r="C99" s="7" t="s">
        <v>217</v>
      </c>
      <c r="D99" s="19" t="s">
        <v>27</v>
      </c>
      <c r="E99" s="7" t="s">
        <v>0</v>
      </c>
      <c r="F99" s="19" t="s">
        <v>25</v>
      </c>
      <c r="G99" s="19" t="s">
        <v>26</v>
      </c>
      <c r="H99" s="18">
        <v>120</v>
      </c>
    </row>
    <row r="100" spans="1:8" s="7" customFormat="1" ht="12.75" x14ac:dyDescent="0.2">
      <c r="A100" s="19" t="s">
        <v>218</v>
      </c>
      <c r="B100" s="7" t="s">
        <v>23</v>
      </c>
      <c r="C100" s="7" t="s">
        <v>219</v>
      </c>
      <c r="D100" s="19" t="s">
        <v>27</v>
      </c>
      <c r="E100" s="7" t="s">
        <v>0</v>
      </c>
      <c r="F100" s="19" t="s">
        <v>25</v>
      </c>
      <c r="G100" s="19" t="s">
        <v>26</v>
      </c>
      <c r="H100" s="18">
        <v>116</v>
      </c>
    </row>
    <row r="101" spans="1:8" s="7" customFormat="1" ht="12.75" x14ac:dyDescent="0.2">
      <c r="A101" s="19" t="s">
        <v>220</v>
      </c>
      <c r="B101" s="7" t="s">
        <v>23</v>
      </c>
      <c r="C101" s="7" t="s">
        <v>221</v>
      </c>
      <c r="D101" s="19" t="s">
        <v>27</v>
      </c>
      <c r="E101" s="7" t="s">
        <v>0</v>
      </c>
      <c r="F101" s="19" t="s">
        <v>25</v>
      </c>
      <c r="G101" s="19" t="s">
        <v>26</v>
      </c>
      <c r="H101" s="18">
        <v>110</v>
      </c>
    </row>
    <row r="102" spans="1:8" s="7" customFormat="1" ht="12.75" x14ac:dyDescent="0.2">
      <c r="A102" s="19" t="s">
        <v>222</v>
      </c>
      <c r="B102" s="7" t="s">
        <v>23</v>
      </c>
      <c r="C102" s="7" t="s">
        <v>223</v>
      </c>
      <c r="D102" s="19" t="s">
        <v>27</v>
      </c>
      <c r="E102" s="7" t="s">
        <v>0</v>
      </c>
      <c r="F102" s="19" t="s">
        <v>25</v>
      </c>
      <c r="G102" s="19" t="s">
        <v>26</v>
      </c>
      <c r="H102" s="18">
        <v>118</v>
      </c>
    </row>
    <row r="103" spans="1:8" s="7" customFormat="1" ht="12.75" x14ac:dyDescent="0.2">
      <c r="A103" s="19" t="s">
        <v>224</v>
      </c>
      <c r="B103" s="7" t="s">
        <v>23</v>
      </c>
      <c r="C103" s="7" t="s">
        <v>225</v>
      </c>
      <c r="D103" s="19" t="s">
        <v>27</v>
      </c>
      <c r="E103" s="7" t="s">
        <v>0</v>
      </c>
      <c r="F103" s="19" t="s">
        <v>25</v>
      </c>
      <c r="G103" s="19" t="s">
        <v>26</v>
      </c>
      <c r="H103" s="18">
        <v>120</v>
      </c>
    </row>
    <row r="104" spans="1:8" s="7" customFormat="1" ht="12.75" x14ac:dyDescent="0.2">
      <c r="A104" s="19"/>
      <c r="D104" s="19"/>
      <c r="F104" s="19"/>
      <c r="G104" s="19"/>
      <c r="H104" s="18"/>
    </row>
    <row r="105" spans="1:8" s="7" customFormat="1" ht="12.75" x14ac:dyDescent="0.2">
      <c r="A105" s="19"/>
      <c r="D105" s="19"/>
      <c r="F105" s="19"/>
      <c r="G105" s="19"/>
      <c r="H105"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4"/>
  <sheetViews>
    <sheetView workbookViewId="0">
      <selection activeCell="O30" sqref="O30"/>
    </sheetView>
  </sheetViews>
  <sheetFormatPr defaultColWidth="8.85546875" defaultRowHeight="15" x14ac:dyDescent="0.25"/>
  <cols>
    <col min="1" max="1" width="13.42578125" customWidth="1"/>
    <col min="2" max="2" width="6.42578125" bestFit="1" customWidth="1"/>
    <col min="3" max="3" width="17" bestFit="1" customWidth="1"/>
    <col min="4" max="4" width="9" bestFit="1" customWidth="1"/>
    <col min="5" max="5" width="8.42578125" bestFit="1" customWidth="1"/>
    <col min="6" max="6" width="7.140625" bestFit="1" customWidth="1"/>
    <col min="7" max="7" width="13.42578125" bestFit="1" customWidth="1"/>
    <col min="8" max="8" width="9.42578125" bestFit="1" customWidth="1"/>
  </cols>
  <sheetData>
    <row r="1" spans="1:8" s="7" customFormat="1" x14ac:dyDescent="0.25">
      <c r="A1" s="30" t="s">
        <v>366</v>
      </c>
      <c r="B1" s="29"/>
      <c r="C1" s="29"/>
      <c r="D1" s="28"/>
      <c r="E1" s="29"/>
      <c r="F1" s="28"/>
      <c r="G1" s="32" t="s">
        <v>8</v>
      </c>
      <c r="H1" s="31">
        <v>42094</v>
      </c>
    </row>
    <row r="2" spans="1:8" s="7" customFormat="1" ht="15.75" thickBot="1" x14ac:dyDescent="0.3">
      <c r="A2" s="30" t="s">
        <v>365</v>
      </c>
      <c r="B2" s="29"/>
      <c r="C2" s="29"/>
      <c r="D2" s="28"/>
      <c r="E2" s="29"/>
      <c r="F2" s="28"/>
      <c r="G2" s="28"/>
      <c r="H2" s="27"/>
    </row>
    <row r="3" spans="1:8" s="7" customFormat="1" ht="45.75" thickBot="1" x14ac:dyDescent="0.3">
      <c r="A3" s="26" t="s">
        <v>10</v>
      </c>
      <c r="B3" s="24" t="s">
        <v>11</v>
      </c>
      <c r="C3" s="24" t="s">
        <v>12</v>
      </c>
      <c r="D3" s="24" t="s">
        <v>13</v>
      </c>
      <c r="E3" s="25" t="s">
        <v>14</v>
      </c>
      <c r="F3" s="24" t="s">
        <v>15</v>
      </c>
      <c r="G3" s="24" t="s">
        <v>16</v>
      </c>
      <c r="H3" s="23" t="s">
        <v>364</v>
      </c>
    </row>
    <row r="4" spans="1:8" s="7" customFormat="1" ht="12.75" x14ac:dyDescent="0.2">
      <c r="A4" s="19" t="s">
        <v>22</v>
      </c>
      <c r="B4" s="7" t="s">
        <v>23</v>
      </c>
      <c r="C4" s="7" t="s">
        <v>24</v>
      </c>
      <c r="D4" s="19" t="s">
        <v>28</v>
      </c>
      <c r="E4" s="7" t="s">
        <v>1</v>
      </c>
      <c r="F4" s="19" t="s">
        <v>25</v>
      </c>
      <c r="G4" s="19" t="s">
        <v>26</v>
      </c>
      <c r="H4" s="18">
        <v>32</v>
      </c>
    </row>
    <row r="5" spans="1:8" s="7" customFormat="1" ht="12.75" x14ac:dyDescent="0.2">
      <c r="A5" s="19" t="s">
        <v>29</v>
      </c>
      <c r="B5" s="7" t="s">
        <v>23</v>
      </c>
      <c r="C5" s="7" t="s">
        <v>30</v>
      </c>
      <c r="D5" s="19" t="s">
        <v>28</v>
      </c>
      <c r="E5" s="7" t="s">
        <v>1</v>
      </c>
      <c r="F5" s="19" t="s">
        <v>25</v>
      </c>
      <c r="G5" s="19" t="s">
        <v>26</v>
      </c>
      <c r="H5" s="18">
        <v>32</v>
      </c>
    </row>
    <row r="6" spans="1:8" s="7" customFormat="1" ht="12.75" x14ac:dyDescent="0.2">
      <c r="A6" s="19" t="s">
        <v>31</v>
      </c>
      <c r="B6" s="7" t="s">
        <v>23</v>
      </c>
      <c r="C6" s="7" t="s">
        <v>32</v>
      </c>
      <c r="D6" s="19" t="s">
        <v>28</v>
      </c>
      <c r="E6" s="7" t="s">
        <v>1</v>
      </c>
      <c r="F6" s="19" t="s">
        <v>25</v>
      </c>
      <c r="G6" s="19" t="s">
        <v>26</v>
      </c>
      <c r="H6" s="18">
        <v>34</v>
      </c>
    </row>
    <row r="7" spans="1:8" s="7" customFormat="1" ht="12.75" x14ac:dyDescent="0.2">
      <c r="A7" s="19" t="s">
        <v>33</v>
      </c>
      <c r="B7" s="7" t="s">
        <v>23</v>
      </c>
      <c r="C7" s="7" t="s">
        <v>34</v>
      </c>
      <c r="D7" s="19" t="s">
        <v>28</v>
      </c>
      <c r="E7" s="7" t="s">
        <v>1</v>
      </c>
      <c r="F7" s="19" t="s">
        <v>25</v>
      </c>
      <c r="G7" s="19" t="s">
        <v>26</v>
      </c>
      <c r="H7" s="18">
        <v>29</v>
      </c>
    </row>
    <row r="8" spans="1:8" s="7" customFormat="1" ht="12.75" x14ac:dyDescent="0.2">
      <c r="A8" s="19" t="s">
        <v>35</v>
      </c>
      <c r="B8" s="7" t="s">
        <v>23</v>
      </c>
      <c r="C8" s="7" t="s">
        <v>36</v>
      </c>
      <c r="D8" s="19" t="s">
        <v>28</v>
      </c>
      <c r="E8" s="7" t="s">
        <v>1</v>
      </c>
      <c r="F8" s="19" t="s">
        <v>25</v>
      </c>
      <c r="G8" s="19" t="s">
        <v>26</v>
      </c>
      <c r="H8" s="18">
        <v>34</v>
      </c>
    </row>
    <row r="9" spans="1:8" s="7" customFormat="1" ht="12.75" x14ac:dyDescent="0.2">
      <c r="A9" s="19" t="s">
        <v>37</v>
      </c>
      <c r="B9" s="7" t="s">
        <v>23</v>
      </c>
      <c r="C9" s="7" t="s">
        <v>38</v>
      </c>
      <c r="D9" s="19" t="s">
        <v>28</v>
      </c>
      <c r="E9" s="7" t="s">
        <v>1</v>
      </c>
      <c r="F9" s="19" t="s">
        <v>25</v>
      </c>
      <c r="G9" s="19" t="s">
        <v>26</v>
      </c>
      <c r="H9" s="18">
        <v>36</v>
      </c>
    </row>
    <row r="10" spans="1:8" s="7" customFormat="1" ht="12.75" x14ac:dyDescent="0.2">
      <c r="A10" s="19" t="s">
        <v>39</v>
      </c>
      <c r="B10" s="7" t="s">
        <v>23</v>
      </c>
      <c r="C10" s="7" t="s">
        <v>40</v>
      </c>
      <c r="D10" s="19" t="s">
        <v>28</v>
      </c>
      <c r="E10" s="7" t="s">
        <v>1</v>
      </c>
      <c r="F10" s="19" t="s">
        <v>25</v>
      </c>
      <c r="G10" s="19" t="s">
        <v>26</v>
      </c>
      <c r="H10" s="18">
        <v>34</v>
      </c>
    </row>
    <row r="11" spans="1:8" s="7" customFormat="1" ht="12.75" x14ac:dyDescent="0.2">
      <c r="A11" s="19" t="s">
        <v>41</v>
      </c>
      <c r="B11" s="7" t="s">
        <v>23</v>
      </c>
      <c r="C11" s="7" t="s">
        <v>42</v>
      </c>
      <c r="D11" s="19" t="s">
        <v>28</v>
      </c>
      <c r="E11" s="7" t="s">
        <v>1</v>
      </c>
      <c r="F11" s="19" t="s">
        <v>25</v>
      </c>
      <c r="G11" s="19" t="s">
        <v>26</v>
      </c>
      <c r="H11" s="18">
        <v>34</v>
      </c>
    </row>
    <row r="12" spans="1:8" s="7" customFormat="1" ht="12.75" x14ac:dyDescent="0.2">
      <c r="A12" s="19" t="s">
        <v>43</v>
      </c>
      <c r="B12" s="7" t="s">
        <v>23</v>
      </c>
      <c r="C12" s="7" t="s">
        <v>44</v>
      </c>
      <c r="D12" s="19" t="s">
        <v>28</v>
      </c>
      <c r="E12" s="7" t="s">
        <v>1</v>
      </c>
      <c r="F12" s="19" t="s">
        <v>25</v>
      </c>
      <c r="G12" s="19" t="s">
        <v>26</v>
      </c>
      <c r="H12" s="18">
        <v>35</v>
      </c>
    </row>
    <row r="13" spans="1:8" s="7" customFormat="1" ht="12.75" x14ac:dyDescent="0.2">
      <c r="A13" s="19" t="s">
        <v>45</v>
      </c>
      <c r="B13" s="7" t="s">
        <v>23</v>
      </c>
      <c r="C13" s="7" t="s">
        <v>46</v>
      </c>
      <c r="D13" s="19" t="s">
        <v>28</v>
      </c>
      <c r="E13" s="7" t="s">
        <v>1</v>
      </c>
      <c r="F13" s="19" t="s">
        <v>25</v>
      </c>
      <c r="G13" s="19" t="s">
        <v>26</v>
      </c>
      <c r="H13" s="18">
        <v>34</v>
      </c>
    </row>
    <row r="14" spans="1:8" s="7" customFormat="1" ht="12.75" x14ac:dyDescent="0.2">
      <c r="A14" s="19" t="s">
        <v>47</v>
      </c>
      <c r="B14" s="7" t="s">
        <v>23</v>
      </c>
      <c r="C14" s="7" t="s">
        <v>48</v>
      </c>
      <c r="D14" s="19" t="s">
        <v>28</v>
      </c>
      <c r="E14" s="7" t="s">
        <v>1</v>
      </c>
      <c r="F14" s="19" t="s">
        <v>25</v>
      </c>
      <c r="G14" s="19" t="s">
        <v>26</v>
      </c>
      <c r="H14" s="18">
        <v>34</v>
      </c>
    </row>
    <row r="15" spans="1:8" s="7" customFormat="1" ht="12.75" x14ac:dyDescent="0.2">
      <c r="A15" s="19" t="s">
        <v>49</v>
      </c>
      <c r="B15" s="7" t="s">
        <v>23</v>
      </c>
      <c r="C15" s="7" t="s">
        <v>50</v>
      </c>
      <c r="D15" s="19" t="s">
        <v>28</v>
      </c>
      <c r="E15" s="7" t="s">
        <v>1</v>
      </c>
      <c r="F15" s="19" t="s">
        <v>25</v>
      </c>
      <c r="G15" s="19" t="s">
        <v>26</v>
      </c>
      <c r="H15" s="18">
        <v>34</v>
      </c>
    </row>
    <row r="16" spans="1:8" s="7" customFormat="1" ht="12.75" x14ac:dyDescent="0.2">
      <c r="A16" s="19" t="s">
        <v>51</v>
      </c>
      <c r="B16" s="7" t="s">
        <v>23</v>
      </c>
      <c r="C16" s="7" t="s">
        <v>52</v>
      </c>
      <c r="D16" s="19" t="s">
        <v>28</v>
      </c>
      <c r="E16" s="7" t="s">
        <v>1</v>
      </c>
      <c r="F16" s="19" t="s">
        <v>25</v>
      </c>
      <c r="G16" s="19" t="s">
        <v>26</v>
      </c>
      <c r="H16" s="18">
        <v>34</v>
      </c>
    </row>
    <row r="17" spans="1:8" s="7" customFormat="1" ht="12.75" x14ac:dyDescent="0.2">
      <c r="A17" s="19" t="s">
        <v>53</v>
      </c>
      <c r="B17" s="7" t="s">
        <v>23</v>
      </c>
      <c r="C17" s="7" t="s">
        <v>54</v>
      </c>
      <c r="D17" s="19" t="s">
        <v>28</v>
      </c>
      <c r="E17" s="7" t="s">
        <v>1</v>
      </c>
      <c r="F17" s="19" t="s">
        <v>25</v>
      </c>
      <c r="G17" s="19" t="s">
        <v>26</v>
      </c>
      <c r="H17" s="18">
        <v>35</v>
      </c>
    </row>
    <row r="18" spans="1:8" s="7" customFormat="1" ht="12.75" x14ac:dyDescent="0.2">
      <c r="A18" s="19" t="s">
        <v>55</v>
      </c>
      <c r="B18" s="7" t="s">
        <v>23</v>
      </c>
      <c r="C18" s="7" t="s">
        <v>56</v>
      </c>
      <c r="D18" s="19" t="s">
        <v>28</v>
      </c>
      <c r="E18" s="7" t="s">
        <v>1</v>
      </c>
      <c r="F18" s="19" t="s">
        <v>25</v>
      </c>
      <c r="G18" s="19" t="s">
        <v>26</v>
      </c>
      <c r="H18" s="18">
        <v>34</v>
      </c>
    </row>
    <row r="19" spans="1:8" s="7" customFormat="1" ht="12.75" x14ac:dyDescent="0.2">
      <c r="A19" s="19" t="s">
        <v>57</v>
      </c>
      <c r="B19" s="7" t="s">
        <v>23</v>
      </c>
      <c r="C19" s="7" t="s">
        <v>58</v>
      </c>
      <c r="D19" s="19" t="s">
        <v>28</v>
      </c>
      <c r="E19" s="7" t="s">
        <v>1</v>
      </c>
      <c r="F19" s="19" t="s">
        <v>25</v>
      </c>
      <c r="G19" s="19" t="s">
        <v>26</v>
      </c>
      <c r="H19" s="18">
        <v>35</v>
      </c>
    </row>
    <row r="20" spans="1:8" s="7" customFormat="1" ht="12.75" x14ac:dyDescent="0.2">
      <c r="A20" s="19" t="s">
        <v>59</v>
      </c>
      <c r="B20" s="7" t="s">
        <v>23</v>
      </c>
      <c r="C20" s="7" t="s">
        <v>60</v>
      </c>
      <c r="D20" s="19" t="s">
        <v>28</v>
      </c>
      <c r="E20" s="7" t="s">
        <v>1</v>
      </c>
      <c r="F20" s="19" t="s">
        <v>25</v>
      </c>
      <c r="G20" s="19" t="s">
        <v>26</v>
      </c>
      <c r="H20" s="18">
        <v>33</v>
      </c>
    </row>
    <row r="21" spans="1:8" s="7" customFormat="1" ht="12.75" x14ac:dyDescent="0.2">
      <c r="A21" s="19" t="s">
        <v>61</v>
      </c>
      <c r="B21" s="7" t="s">
        <v>23</v>
      </c>
      <c r="C21" s="7" t="s">
        <v>62</v>
      </c>
      <c r="D21" s="19" t="s">
        <v>28</v>
      </c>
      <c r="E21" s="7" t="s">
        <v>1</v>
      </c>
      <c r="F21" s="19" t="s">
        <v>25</v>
      </c>
      <c r="G21" s="19" t="s">
        <v>26</v>
      </c>
      <c r="H21" s="18">
        <v>37</v>
      </c>
    </row>
    <row r="22" spans="1:8" s="7" customFormat="1" ht="12.75" x14ac:dyDescent="0.2">
      <c r="A22" s="19" t="s">
        <v>63</v>
      </c>
      <c r="B22" s="7" t="s">
        <v>23</v>
      </c>
      <c r="C22" s="7" t="s">
        <v>64</v>
      </c>
      <c r="D22" s="19" t="s">
        <v>28</v>
      </c>
      <c r="E22" s="7" t="s">
        <v>1</v>
      </c>
      <c r="F22" s="19" t="s">
        <v>25</v>
      </c>
      <c r="G22" s="19" t="s">
        <v>26</v>
      </c>
      <c r="H22" s="18">
        <v>33</v>
      </c>
    </row>
    <row r="23" spans="1:8" s="7" customFormat="1" ht="12.75" x14ac:dyDescent="0.2">
      <c r="A23" s="19" t="s">
        <v>65</v>
      </c>
      <c r="B23" s="7" t="s">
        <v>23</v>
      </c>
      <c r="C23" s="7" t="s">
        <v>66</v>
      </c>
      <c r="D23" s="19" t="s">
        <v>28</v>
      </c>
      <c r="E23" s="7" t="s">
        <v>1</v>
      </c>
      <c r="F23" s="19" t="s">
        <v>25</v>
      </c>
      <c r="G23" s="19" t="s">
        <v>26</v>
      </c>
      <c r="H23" s="18">
        <v>27</v>
      </c>
    </row>
    <row r="24" spans="1:8" s="7" customFormat="1" ht="12.75" x14ac:dyDescent="0.2">
      <c r="A24" s="19" t="s">
        <v>67</v>
      </c>
      <c r="B24" s="7" t="s">
        <v>23</v>
      </c>
      <c r="C24" s="7" t="s">
        <v>68</v>
      </c>
      <c r="D24" s="19" t="s">
        <v>28</v>
      </c>
      <c r="E24" s="7" t="s">
        <v>1</v>
      </c>
      <c r="F24" s="19" t="s">
        <v>25</v>
      </c>
      <c r="G24" s="19" t="s">
        <v>26</v>
      </c>
      <c r="H24" s="18">
        <v>34</v>
      </c>
    </row>
    <row r="25" spans="1:8" s="7" customFormat="1" ht="12.75" x14ac:dyDescent="0.2">
      <c r="A25" s="19" t="s">
        <v>69</v>
      </c>
      <c r="B25" s="7" t="s">
        <v>23</v>
      </c>
      <c r="C25" s="7" t="s">
        <v>70</v>
      </c>
      <c r="D25" s="19" t="s">
        <v>28</v>
      </c>
      <c r="E25" s="7" t="s">
        <v>1</v>
      </c>
      <c r="F25" s="19" t="s">
        <v>25</v>
      </c>
      <c r="G25" s="19" t="s">
        <v>26</v>
      </c>
      <c r="H25" s="18">
        <v>36</v>
      </c>
    </row>
    <row r="26" spans="1:8" s="7" customFormat="1" ht="12.75" x14ac:dyDescent="0.2">
      <c r="A26" s="19" t="s">
        <v>71</v>
      </c>
      <c r="B26" s="7" t="s">
        <v>23</v>
      </c>
      <c r="C26" s="7" t="s">
        <v>72</v>
      </c>
      <c r="D26" s="19" t="s">
        <v>28</v>
      </c>
      <c r="E26" s="7" t="s">
        <v>1</v>
      </c>
      <c r="F26" s="19" t="s">
        <v>25</v>
      </c>
      <c r="G26" s="19" t="s">
        <v>26</v>
      </c>
      <c r="H26" s="18">
        <v>34</v>
      </c>
    </row>
    <row r="27" spans="1:8" s="7" customFormat="1" ht="12.75" x14ac:dyDescent="0.2">
      <c r="A27" s="19" t="s">
        <v>73</v>
      </c>
      <c r="B27" s="7" t="s">
        <v>23</v>
      </c>
      <c r="C27" s="7" t="s">
        <v>74</v>
      </c>
      <c r="D27" s="19" t="s">
        <v>28</v>
      </c>
      <c r="E27" s="7" t="s">
        <v>1</v>
      </c>
      <c r="F27" s="19" t="s">
        <v>25</v>
      </c>
      <c r="G27" s="19" t="s">
        <v>26</v>
      </c>
      <c r="H27" s="18">
        <v>34</v>
      </c>
    </row>
    <row r="28" spans="1:8" s="7" customFormat="1" ht="12.75" x14ac:dyDescent="0.2">
      <c r="A28" s="19" t="s">
        <v>75</v>
      </c>
      <c r="B28" s="7" t="s">
        <v>23</v>
      </c>
      <c r="C28" s="7" t="s">
        <v>76</v>
      </c>
      <c r="D28" s="19" t="s">
        <v>28</v>
      </c>
      <c r="E28" s="7" t="s">
        <v>1</v>
      </c>
      <c r="F28" s="19" t="s">
        <v>25</v>
      </c>
      <c r="G28" s="19" t="s">
        <v>26</v>
      </c>
      <c r="H28" s="18">
        <v>34</v>
      </c>
    </row>
    <row r="29" spans="1:8" s="7" customFormat="1" ht="12.75" x14ac:dyDescent="0.2">
      <c r="A29" s="19" t="s">
        <v>77</v>
      </c>
      <c r="B29" s="7" t="s">
        <v>23</v>
      </c>
      <c r="C29" s="7" t="s">
        <v>78</v>
      </c>
      <c r="D29" s="19" t="s">
        <v>28</v>
      </c>
      <c r="E29" s="7" t="s">
        <v>1</v>
      </c>
      <c r="F29" s="19" t="s">
        <v>25</v>
      </c>
      <c r="G29" s="19" t="s">
        <v>26</v>
      </c>
      <c r="H29" s="18">
        <v>30</v>
      </c>
    </row>
    <row r="30" spans="1:8" s="7" customFormat="1" ht="12.75" x14ac:dyDescent="0.2">
      <c r="A30" s="19" t="s">
        <v>79</v>
      </c>
      <c r="B30" s="7" t="s">
        <v>23</v>
      </c>
      <c r="C30" s="7" t="s">
        <v>80</v>
      </c>
      <c r="D30" s="19" t="s">
        <v>28</v>
      </c>
      <c r="E30" s="7" t="s">
        <v>1</v>
      </c>
      <c r="F30" s="19" t="s">
        <v>25</v>
      </c>
      <c r="G30" s="19" t="s">
        <v>26</v>
      </c>
      <c r="H30" s="18">
        <v>29</v>
      </c>
    </row>
    <row r="31" spans="1:8" s="7" customFormat="1" ht="12.75" x14ac:dyDescent="0.2">
      <c r="A31" s="19" t="s">
        <v>81</v>
      </c>
      <c r="B31" s="7" t="s">
        <v>23</v>
      </c>
      <c r="C31" s="7" t="s">
        <v>82</v>
      </c>
      <c r="D31" s="19" t="s">
        <v>28</v>
      </c>
      <c r="E31" s="7" t="s">
        <v>1</v>
      </c>
      <c r="F31" s="19" t="s">
        <v>25</v>
      </c>
      <c r="G31" s="19" t="s">
        <v>26</v>
      </c>
      <c r="H31" s="18">
        <v>35</v>
      </c>
    </row>
    <row r="32" spans="1:8" s="7" customFormat="1" ht="12.75" x14ac:dyDescent="0.2">
      <c r="A32" s="19" t="s">
        <v>83</v>
      </c>
      <c r="B32" s="7" t="s">
        <v>23</v>
      </c>
      <c r="C32" s="7" t="s">
        <v>84</v>
      </c>
      <c r="D32" s="19" t="s">
        <v>28</v>
      </c>
      <c r="E32" s="7" t="s">
        <v>1</v>
      </c>
      <c r="F32" s="19" t="s">
        <v>25</v>
      </c>
      <c r="G32" s="19" t="s">
        <v>26</v>
      </c>
      <c r="H32" s="18">
        <v>34</v>
      </c>
    </row>
    <row r="33" spans="1:8" s="7" customFormat="1" ht="12.75" x14ac:dyDescent="0.2">
      <c r="A33" s="19" t="s">
        <v>85</v>
      </c>
      <c r="B33" s="7" t="s">
        <v>23</v>
      </c>
      <c r="C33" s="7" t="s">
        <v>86</v>
      </c>
      <c r="D33" s="19" t="s">
        <v>28</v>
      </c>
      <c r="E33" s="7" t="s">
        <v>1</v>
      </c>
      <c r="F33" s="19" t="s">
        <v>25</v>
      </c>
      <c r="G33" s="19" t="s">
        <v>26</v>
      </c>
      <c r="H33" s="18">
        <v>32</v>
      </c>
    </row>
    <row r="34" spans="1:8" s="7" customFormat="1" ht="12.75" x14ac:dyDescent="0.2">
      <c r="A34" s="19" t="s">
        <v>87</v>
      </c>
      <c r="B34" s="7" t="s">
        <v>23</v>
      </c>
      <c r="C34" s="7" t="s">
        <v>88</v>
      </c>
      <c r="D34" s="19" t="s">
        <v>28</v>
      </c>
      <c r="E34" s="7" t="s">
        <v>1</v>
      </c>
      <c r="F34" s="19" t="s">
        <v>25</v>
      </c>
      <c r="G34" s="19" t="s">
        <v>26</v>
      </c>
      <c r="H34" s="18">
        <v>36</v>
      </c>
    </row>
    <row r="35" spans="1:8" s="7" customFormat="1" ht="12.75" x14ac:dyDescent="0.2">
      <c r="A35" s="19" t="s">
        <v>89</v>
      </c>
      <c r="B35" s="7" t="s">
        <v>23</v>
      </c>
      <c r="C35" s="7" t="s">
        <v>90</v>
      </c>
      <c r="D35" s="19" t="s">
        <v>28</v>
      </c>
      <c r="E35" s="7" t="s">
        <v>1</v>
      </c>
      <c r="F35" s="19" t="s">
        <v>25</v>
      </c>
      <c r="G35" s="19" t="s">
        <v>26</v>
      </c>
      <c r="H35" s="18">
        <v>33</v>
      </c>
    </row>
    <row r="36" spans="1:8" s="7" customFormat="1" ht="12.75" x14ac:dyDescent="0.2">
      <c r="A36" s="19" t="s">
        <v>91</v>
      </c>
      <c r="B36" s="7" t="s">
        <v>23</v>
      </c>
      <c r="C36" s="7" t="s">
        <v>92</v>
      </c>
      <c r="D36" s="19" t="s">
        <v>28</v>
      </c>
      <c r="E36" s="7" t="s">
        <v>1</v>
      </c>
      <c r="F36" s="19" t="s">
        <v>25</v>
      </c>
      <c r="G36" s="19" t="s">
        <v>26</v>
      </c>
      <c r="H36" s="18">
        <v>33</v>
      </c>
    </row>
    <row r="37" spans="1:8" s="7" customFormat="1" ht="12.75" x14ac:dyDescent="0.2">
      <c r="A37" s="19" t="s">
        <v>93</v>
      </c>
      <c r="B37" s="7" t="s">
        <v>23</v>
      </c>
      <c r="C37" s="7" t="s">
        <v>94</v>
      </c>
      <c r="D37" s="19" t="s">
        <v>28</v>
      </c>
      <c r="E37" s="7" t="s">
        <v>1</v>
      </c>
      <c r="F37" s="19" t="s">
        <v>25</v>
      </c>
      <c r="G37" s="19" t="s">
        <v>26</v>
      </c>
      <c r="H37" s="18">
        <v>33</v>
      </c>
    </row>
    <row r="38" spans="1:8" s="7" customFormat="1" ht="12.75" x14ac:dyDescent="0.2">
      <c r="A38" s="19" t="s">
        <v>95</v>
      </c>
      <c r="B38" s="7" t="s">
        <v>23</v>
      </c>
      <c r="C38" s="7" t="s">
        <v>96</v>
      </c>
      <c r="D38" s="19" t="s">
        <v>28</v>
      </c>
      <c r="E38" s="7" t="s">
        <v>1</v>
      </c>
      <c r="F38" s="19" t="s">
        <v>25</v>
      </c>
      <c r="G38" s="19" t="s">
        <v>26</v>
      </c>
      <c r="H38" s="18">
        <v>34</v>
      </c>
    </row>
    <row r="39" spans="1:8" s="7" customFormat="1" ht="12.75" x14ac:dyDescent="0.2">
      <c r="A39" s="19" t="s">
        <v>97</v>
      </c>
      <c r="B39" s="7" t="s">
        <v>23</v>
      </c>
      <c r="C39" s="7" t="s">
        <v>98</v>
      </c>
      <c r="D39" s="19" t="s">
        <v>28</v>
      </c>
      <c r="E39" s="7" t="s">
        <v>1</v>
      </c>
      <c r="F39" s="19" t="s">
        <v>25</v>
      </c>
      <c r="G39" s="19" t="s">
        <v>26</v>
      </c>
      <c r="H39" s="18">
        <v>32</v>
      </c>
    </row>
    <row r="40" spans="1:8" s="7" customFormat="1" ht="12.75" x14ac:dyDescent="0.2">
      <c r="A40" s="19" t="s">
        <v>99</v>
      </c>
      <c r="B40" s="7" t="s">
        <v>23</v>
      </c>
      <c r="C40" s="7" t="s">
        <v>100</v>
      </c>
      <c r="D40" s="19" t="s">
        <v>28</v>
      </c>
      <c r="E40" s="7" t="s">
        <v>1</v>
      </c>
      <c r="F40" s="19" t="s">
        <v>25</v>
      </c>
      <c r="G40" s="19" t="s">
        <v>26</v>
      </c>
      <c r="H40" s="18">
        <v>34</v>
      </c>
    </row>
    <row r="41" spans="1:8" s="7" customFormat="1" ht="12.75" x14ac:dyDescent="0.2">
      <c r="A41" s="19" t="s">
        <v>101</v>
      </c>
      <c r="B41" s="7" t="s">
        <v>23</v>
      </c>
      <c r="C41" s="7" t="s">
        <v>102</v>
      </c>
      <c r="D41" s="19" t="s">
        <v>28</v>
      </c>
      <c r="E41" s="7" t="s">
        <v>1</v>
      </c>
      <c r="F41" s="19" t="s">
        <v>25</v>
      </c>
      <c r="G41" s="19" t="s">
        <v>26</v>
      </c>
      <c r="H41" s="18">
        <v>37</v>
      </c>
    </row>
    <row r="42" spans="1:8" s="7" customFormat="1" ht="12.75" x14ac:dyDescent="0.2">
      <c r="A42" s="19" t="s">
        <v>103</v>
      </c>
      <c r="B42" s="7" t="s">
        <v>23</v>
      </c>
      <c r="C42" s="7" t="s">
        <v>104</v>
      </c>
      <c r="D42" s="19" t="s">
        <v>28</v>
      </c>
      <c r="E42" s="7" t="s">
        <v>1</v>
      </c>
      <c r="F42" s="19" t="s">
        <v>25</v>
      </c>
      <c r="G42" s="19" t="s">
        <v>26</v>
      </c>
      <c r="H42" s="18">
        <v>32</v>
      </c>
    </row>
    <row r="43" spans="1:8" s="7" customFormat="1" ht="12.75" x14ac:dyDescent="0.2">
      <c r="A43" s="19" t="s">
        <v>105</v>
      </c>
      <c r="B43" s="7" t="s">
        <v>23</v>
      </c>
      <c r="C43" s="7" t="s">
        <v>106</v>
      </c>
      <c r="D43" s="19" t="s">
        <v>28</v>
      </c>
      <c r="E43" s="7" t="s">
        <v>1</v>
      </c>
      <c r="F43" s="19" t="s">
        <v>25</v>
      </c>
      <c r="G43" s="19" t="s">
        <v>26</v>
      </c>
      <c r="H43" s="18">
        <v>33</v>
      </c>
    </row>
    <row r="44" spans="1:8" s="7" customFormat="1" ht="12.75" x14ac:dyDescent="0.2">
      <c r="A44" s="19" t="s">
        <v>107</v>
      </c>
      <c r="B44" s="7" t="s">
        <v>23</v>
      </c>
      <c r="C44" s="7" t="s">
        <v>108</v>
      </c>
      <c r="D44" s="19" t="s">
        <v>28</v>
      </c>
      <c r="E44" s="7" t="s">
        <v>1</v>
      </c>
      <c r="F44" s="19" t="s">
        <v>25</v>
      </c>
      <c r="G44" s="19" t="s">
        <v>26</v>
      </c>
      <c r="H44" s="18">
        <v>34</v>
      </c>
    </row>
    <row r="45" spans="1:8" s="7" customFormat="1" ht="12.75" x14ac:dyDescent="0.2">
      <c r="A45" s="19" t="s">
        <v>109</v>
      </c>
      <c r="B45" s="7" t="s">
        <v>23</v>
      </c>
      <c r="C45" s="7" t="s">
        <v>110</v>
      </c>
      <c r="D45" s="19" t="s">
        <v>28</v>
      </c>
      <c r="E45" s="7" t="s">
        <v>1</v>
      </c>
      <c r="F45" s="19" t="s">
        <v>25</v>
      </c>
      <c r="G45" s="19" t="s">
        <v>26</v>
      </c>
      <c r="H45" s="18">
        <v>34</v>
      </c>
    </row>
    <row r="46" spans="1:8" s="7" customFormat="1" ht="12.75" x14ac:dyDescent="0.2">
      <c r="A46" s="19" t="s">
        <v>111</v>
      </c>
      <c r="B46" s="7" t="s">
        <v>23</v>
      </c>
      <c r="C46" s="7" t="s">
        <v>112</v>
      </c>
      <c r="D46" s="19" t="s">
        <v>28</v>
      </c>
      <c r="E46" s="7" t="s">
        <v>1</v>
      </c>
      <c r="F46" s="19" t="s">
        <v>25</v>
      </c>
      <c r="G46" s="19" t="s">
        <v>26</v>
      </c>
      <c r="H46" s="18">
        <v>32</v>
      </c>
    </row>
    <row r="47" spans="1:8" s="7" customFormat="1" ht="12.75" x14ac:dyDescent="0.2">
      <c r="A47" s="19" t="s">
        <v>113</v>
      </c>
      <c r="B47" s="7" t="s">
        <v>23</v>
      </c>
      <c r="C47" s="7" t="s">
        <v>114</v>
      </c>
      <c r="D47" s="19" t="s">
        <v>28</v>
      </c>
      <c r="E47" s="7" t="s">
        <v>1</v>
      </c>
      <c r="F47" s="19" t="s">
        <v>25</v>
      </c>
      <c r="G47" s="19" t="s">
        <v>26</v>
      </c>
      <c r="H47" s="18">
        <v>34</v>
      </c>
    </row>
    <row r="48" spans="1:8" s="7" customFormat="1" ht="12.75" x14ac:dyDescent="0.2">
      <c r="A48" s="19" t="s">
        <v>115</v>
      </c>
      <c r="B48" s="7" t="s">
        <v>23</v>
      </c>
      <c r="C48" s="7" t="s">
        <v>116</v>
      </c>
      <c r="D48" s="19" t="s">
        <v>28</v>
      </c>
      <c r="E48" s="7" t="s">
        <v>1</v>
      </c>
      <c r="F48" s="19" t="s">
        <v>25</v>
      </c>
      <c r="G48" s="19" t="s">
        <v>26</v>
      </c>
      <c r="H48" s="18">
        <v>32</v>
      </c>
    </row>
    <row r="49" spans="1:8" s="7" customFormat="1" ht="12.75" x14ac:dyDescent="0.2">
      <c r="A49" s="19" t="s">
        <v>117</v>
      </c>
      <c r="B49" s="7" t="s">
        <v>23</v>
      </c>
      <c r="C49" s="7" t="s">
        <v>118</v>
      </c>
      <c r="D49" s="19" t="s">
        <v>28</v>
      </c>
      <c r="E49" s="7" t="s">
        <v>1</v>
      </c>
      <c r="F49" s="19" t="s">
        <v>25</v>
      </c>
      <c r="G49" s="19" t="s">
        <v>26</v>
      </c>
      <c r="H49" s="18">
        <v>34</v>
      </c>
    </row>
    <row r="50" spans="1:8" s="7" customFormat="1" ht="12.75" x14ac:dyDescent="0.2">
      <c r="A50" s="19" t="s">
        <v>119</v>
      </c>
      <c r="B50" s="7" t="s">
        <v>23</v>
      </c>
      <c r="C50" s="7" t="s">
        <v>120</v>
      </c>
      <c r="D50" s="19" t="s">
        <v>28</v>
      </c>
      <c r="E50" s="7" t="s">
        <v>1</v>
      </c>
      <c r="F50" s="19" t="s">
        <v>25</v>
      </c>
      <c r="G50" s="19" t="s">
        <v>26</v>
      </c>
      <c r="H50" s="18">
        <v>35</v>
      </c>
    </row>
    <row r="51" spans="1:8" s="7" customFormat="1" ht="12.75" x14ac:dyDescent="0.2">
      <c r="A51" s="19" t="s">
        <v>121</v>
      </c>
      <c r="B51" s="7" t="s">
        <v>23</v>
      </c>
      <c r="C51" s="7" t="s">
        <v>23</v>
      </c>
      <c r="D51" s="19" t="s">
        <v>28</v>
      </c>
      <c r="E51" s="7" t="s">
        <v>1</v>
      </c>
      <c r="F51" s="19" t="s">
        <v>25</v>
      </c>
      <c r="G51" s="19" t="s">
        <v>26</v>
      </c>
      <c r="H51" s="18">
        <v>35</v>
      </c>
    </row>
    <row r="52" spans="1:8" s="7" customFormat="1" ht="12.75" x14ac:dyDescent="0.2">
      <c r="A52" s="19" t="s">
        <v>122</v>
      </c>
      <c r="B52" s="7" t="s">
        <v>23</v>
      </c>
      <c r="C52" s="7" t="s">
        <v>123</v>
      </c>
      <c r="D52" s="19" t="s">
        <v>28</v>
      </c>
      <c r="E52" s="7" t="s">
        <v>1</v>
      </c>
      <c r="F52" s="19" t="s">
        <v>25</v>
      </c>
      <c r="G52" s="19" t="s">
        <v>26</v>
      </c>
      <c r="H52" s="18">
        <v>35</v>
      </c>
    </row>
    <row r="53" spans="1:8" s="7" customFormat="1" ht="12.75" x14ac:dyDescent="0.2">
      <c r="A53" s="19" t="s">
        <v>124</v>
      </c>
      <c r="B53" s="7" t="s">
        <v>23</v>
      </c>
      <c r="C53" s="7" t="s">
        <v>125</v>
      </c>
      <c r="D53" s="19" t="s">
        <v>28</v>
      </c>
      <c r="E53" s="7" t="s">
        <v>1</v>
      </c>
      <c r="F53" s="19" t="s">
        <v>25</v>
      </c>
      <c r="G53" s="19" t="s">
        <v>26</v>
      </c>
      <c r="H53" s="18">
        <v>36</v>
      </c>
    </row>
    <row r="54" spans="1:8" s="7" customFormat="1" ht="12.75" x14ac:dyDescent="0.2">
      <c r="A54" s="19" t="s">
        <v>126</v>
      </c>
      <c r="B54" s="7" t="s">
        <v>23</v>
      </c>
      <c r="C54" s="7" t="s">
        <v>127</v>
      </c>
      <c r="D54" s="19" t="s">
        <v>28</v>
      </c>
      <c r="E54" s="7" t="s">
        <v>1</v>
      </c>
      <c r="F54" s="19" t="s">
        <v>25</v>
      </c>
      <c r="G54" s="19" t="s">
        <v>26</v>
      </c>
      <c r="H54" s="18">
        <v>32</v>
      </c>
    </row>
    <row r="55" spans="1:8" s="7" customFormat="1" ht="12.75" x14ac:dyDescent="0.2">
      <c r="A55" s="19" t="s">
        <v>128</v>
      </c>
      <c r="B55" s="7" t="s">
        <v>23</v>
      </c>
      <c r="C55" s="7" t="s">
        <v>129</v>
      </c>
      <c r="D55" s="19" t="s">
        <v>28</v>
      </c>
      <c r="E55" s="7" t="s">
        <v>1</v>
      </c>
      <c r="F55" s="19" t="s">
        <v>25</v>
      </c>
      <c r="G55" s="19" t="s">
        <v>26</v>
      </c>
      <c r="H55" s="18">
        <v>33</v>
      </c>
    </row>
    <row r="56" spans="1:8" s="7" customFormat="1" ht="12.75" x14ac:dyDescent="0.2">
      <c r="A56" s="19" t="s">
        <v>130</v>
      </c>
      <c r="B56" s="7" t="s">
        <v>23</v>
      </c>
      <c r="C56" s="7" t="s">
        <v>131</v>
      </c>
      <c r="D56" s="19" t="s">
        <v>28</v>
      </c>
      <c r="E56" s="7" t="s">
        <v>1</v>
      </c>
      <c r="F56" s="19" t="s">
        <v>25</v>
      </c>
      <c r="G56" s="19" t="s">
        <v>26</v>
      </c>
      <c r="H56" s="18">
        <v>34</v>
      </c>
    </row>
    <row r="57" spans="1:8" s="7" customFormat="1" ht="12.75" x14ac:dyDescent="0.2">
      <c r="A57" s="19" t="s">
        <v>132</v>
      </c>
      <c r="B57" s="7" t="s">
        <v>23</v>
      </c>
      <c r="C57" s="7" t="s">
        <v>133</v>
      </c>
      <c r="D57" s="19" t="s">
        <v>28</v>
      </c>
      <c r="E57" s="7" t="s">
        <v>1</v>
      </c>
      <c r="F57" s="19" t="s">
        <v>25</v>
      </c>
      <c r="G57" s="19" t="s">
        <v>26</v>
      </c>
      <c r="H57" s="18">
        <v>34</v>
      </c>
    </row>
    <row r="58" spans="1:8" s="7" customFormat="1" ht="12.75" x14ac:dyDescent="0.2">
      <c r="A58" s="19" t="s">
        <v>134</v>
      </c>
      <c r="B58" s="7" t="s">
        <v>23</v>
      </c>
      <c r="C58" s="7" t="s">
        <v>135</v>
      </c>
      <c r="D58" s="19" t="s">
        <v>28</v>
      </c>
      <c r="E58" s="7" t="s">
        <v>1</v>
      </c>
      <c r="F58" s="19" t="s">
        <v>25</v>
      </c>
      <c r="G58" s="19" t="s">
        <v>26</v>
      </c>
      <c r="H58" s="18">
        <v>34</v>
      </c>
    </row>
    <row r="59" spans="1:8" s="7" customFormat="1" ht="12.75" x14ac:dyDescent="0.2">
      <c r="A59" s="19" t="s">
        <v>136</v>
      </c>
      <c r="B59" s="7" t="s">
        <v>23</v>
      </c>
      <c r="C59" s="7" t="s">
        <v>137</v>
      </c>
      <c r="D59" s="19" t="s">
        <v>28</v>
      </c>
      <c r="E59" s="7" t="s">
        <v>1</v>
      </c>
      <c r="F59" s="19" t="s">
        <v>25</v>
      </c>
      <c r="G59" s="19" t="s">
        <v>26</v>
      </c>
      <c r="H59" s="18">
        <v>33</v>
      </c>
    </row>
    <row r="60" spans="1:8" s="7" customFormat="1" ht="12.75" x14ac:dyDescent="0.2">
      <c r="A60" s="19" t="s">
        <v>138</v>
      </c>
      <c r="B60" s="7" t="s">
        <v>23</v>
      </c>
      <c r="C60" s="7" t="s">
        <v>139</v>
      </c>
      <c r="D60" s="19" t="s">
        <v>28</v>
      </c>
      <c r="E60" s="7" t="s">
        <v>1</v>
      </c>
      <c r="F60" s="19" t="s">
        <v>25</v>
      </c>
      <c r="G60" s="19" t="s">
        <v>26</v>
      </c>
      <c r="H60" s="18">
        <v>34</v>
      </c>
    </row>
    <row r="61" spans="1:8" s="7" customFormat="1" ht="12.75" x14ac:dyDescent="0.2">
      <c r="A61" s="19" t="s">
        <v>140</v>
      </c>
      <c r="B61" s="7" t="s">
        <v>23</v>
      </c>
      <c r="C61" s="7" t="s">
        <v>141</v>
      </c>
      <c r="D61" s="19" t="s">
        <v>28</v>
      </c>
      <c r="E61" s="7" t="s">
        <v>1</v>
      </c>
      <c r="F61" s="19" t="s">
        <v>25</v>
      </c>
      <c r="G61" s="19" t="s">
        <v>26</v>
      </c>
      <c r="H61" s="18">
        <v>33</v>
      </c>
    </row>
    <row r="62" spans="1:8" s="7" customFormat="1" ht="12.75" x14ac:dyDescent="0.2">
      <c r="A62" s="19" t="s">
        <v>142</v>
      </c>
      <c r="B62" s="7" t="s">
        <v>23</v>
      </c>
      <c r="C62" s="7" t="s">
        <v>143</v>
      </c>
      <c r="D62" s="19" t="s">
        <v>28</v>
      </c>
      <c r="E62" s="7" t="s">
        <v>1</v>
      </c>
      <c r="F62" s="19" t="s">
        <v>25</v>
      </c>
      <c r="G62" s="19" t="s">
        <v>26</v>
      </c>
      <c r="H62" s="18">
        <v>28</v>
      </c>
    </row>
    <row r="63" spans="1:8" s="7" customFormat="1" ht="12.75" x14ac:dyDescent="0.2">
      <c r="A63" s="19" t="s">
        <v>144</v>
      </c>
      <c r="B63" s="7" t="s">
        <v>23</v>
      </c>
      <c r="C63" s="7" t="s">
        <v>145</v>
      </c>
      <c r="D63" s="19" t="s">
        <v>28</v>
      </c>
      <c r="E63" s="7" t="s">
        <v>1</v>
      </c>
      <c r="F63" s="19" t="s">
        <v>25</v>
      </c>
      <c r="G63" s="19" t="s">
        <v>26</v>
      </c>
      <c r="H63" s="18">
        <v>36</v>
      </c>
    </row>
    <row r="64" spans="1:8" s="7" customFormat="1" ht="12.75" x14ac:dyDescent="0.2">
      <c r="A64" s="19" t="s">
        <v>146</v>
      </c>
      <c r="B64" s="7" t="s">
        <v>23</v>
      </c>
      <c r="C64" s="7" t="s">
        <v>147</v>
      </c>
      <c r="D64" s="19" t="s">
        <v>28</v>
      </c>
      <c r="E64" s="7" t="s">
        <v>1</v>
      </c>
      <c r="F64" s="19" t="s">
        <v>25</v>
      </c>
      <c r="G64" s="19" t="s">
        <v>26</v>
      </c>
      <c r="H64" s="18">
        <v>32</v>
      </c>
    </row>
    <row r="65" spans="1:8" s="7" customFormat="1" ht="12.75" x14ac:dyDescent="0.2">
      <c r="A65" s="19" t="s">
        <v>148</v>
      </c>
      <c r="B65" s="7" t="s">
        <v>23</v>
      </c>
      <c r="C65" s="7" t="s">
        <v>149</v>
      </c>
      <c r="D65" s="19" t="s">
        <v>28</v>
      </c>
      <c r="E65" s="7" t="s">
        <v>1</v>
      </c>
      <c r="F65" s="19" t="s">
        <v>25</v>
      </c>
      <c r="G65" s="19" t="s">
        <v>26</v>
      </c>
      <c r="H65" s="18">
        <v>35</v>
      </c>
    </row>
    <row r="66" spans="1:8" s="7" customFormat="1" ht="12.75" x14ac:dyDescent="0.2">
      <c r="A66" s="19" t="s">
        <v>150</v>
      </c>
      <c r="B66" s="7" t="s">
        <v>23</v>
      </c>
      <c r="C66" s="7" t="s">
        <v>151</v>
      </c>
      <c r="D66" s="19" t="s">
        <v>28</v>
      </c>
      <c r="E66" s="7" t="s">
        <v>1</v>
      </c>
      <c r="F66" s="19" t="s">
        <v>25</v>
      </c>
      <c r="G66" s="19" t="s">
        <v>26</v>
      </c>
      <c r="H66" s="18">
        <v>33</v>
      </c>
    </row>
    <row r="67" spans="1:8" s="7" customFormat="1" ht="12.75" x14ac:dyDescent="0.2">
      <c r="A67" s="19" t="s">
        <v>152</v>
      </c>
      <c r="B67" s="7" t="s">
        <v>23</v>
      </c>
      <c r="C67" s="7" t="s">
        <v>153</v>
      </c>
      <c r="D67" s="19" t="s">
        <v>28</v>
      </c>
      <c r="E67" s="7" t="s">
        <v>1</v>
      </c>
      <c r="F67" s="19" t="s">
        <v>25</v>
      </c>
      <c r="G67" s="19" t="s">
        <v>26</v>
      </c>
      <c r="H67" s="18">
        <v>37</v>
      </c>
    </row>
    <row r="68" spans="1:8" s="7" customFormat="1" ht="12.75" x14ac:dyDescent="0.2">
      <c r="A68" s="19" t="s">
        <v>154</v>
      </c>
      <c r="B68" s="7" t="s">
        <v>23</v>
      </c>
      <c r="C68" s="7" t="s">
        <v>155</v>
      </c>
      <c r="D68" s="19" t="s">
        <v>28</v>
      </c>
      <c r="E68" s="7" t="s">
        <v>1</v>
      </c>
      <c r="F68" s="19" t="s">
        <v>25</v>
      </c>
      <c r="G68" s="19" t="s">
        <v>26</v>
      </c>
      <c r="H68" s="18">
        <v>32</v>
      </c>
    </row>
    <row r="69" spans="1:8" s="7" customFormat="1" ht="12.75" x14ac:dyDescent="0.2">
      <c r="A69" s="19" t="s">
        <v>156</v>
      </c>
      <c r="B69" s="7" t="s">
        <v>23</v>
      </c>
      <c r="C69" s="7" t="s">
        <v>157</v>
      </c>
      <c r="D69" s="19" t="s">
        <v>28</v>
      </c>
      <c r="E69" s="7" t="s">
        <v>1</v>
      </c>
      <c r="F69" s="19" t="s">
        <v>25</v>
      </c>
      <c r="G69" s="19" t="s">
        <v>26</v>
      </c>
      <c r="H69" s="18">
        <v>34</v>
      </c>
    </row>
    <row r="70" spans="1:8" s="7" customFormat="1" ht="12.75" x14ac:dyDescent="0.2">
      <c r="A70" s="19" t="s">
        <v>158</v>
      </c>
      <c r="B70" s="7" t="s">
        <v>23</v>
      </c>
      <c r="C70" s="7" t="s">
        <v>159</v>
      </c>
      <c r="D70" s="19" t="s">
        <v>28</v>
      </c>
      <c r="E70" s="7" t="s">
        <v>1</v>
      </c>
      <c r="F70" s="19" t="s">
        <v>25</v>
      </c>
      <c r="G70" s="19" t="s">
        <v>26</v>
      </c>
      <c r="H70" s="18">
        <v>32</v>
      </c>
    </row>
    <row r="71" spans="1:8" s="7" customFormat="1" ht="12.75" x14ac:dyDescent="0.2">
      <c r="A71" s="19" t="s">
        <v>160</v>
      </c>
      <c r="B71" s="7" t="s">
        <v>23</v>
      </c>
      <c r="C71" s="7" t="s">
        <v>161</v>
      </c>
      <c r="D71" s="19" t="s">
        <v>28</v>
      </c>
      <c r="E71" s="7" t="s">
        <v>1</v>
      </c>
      <c r="F71" s="19" t="s">
        <v>25</v>
      </c>
      <c r="G71" s="19" t="s">
        <v>26</v>
      </c>
      <c r="H71" s="18">
        <v>29</v>
      </c>
    </row>
    <row r="72" spans="1:8" s="7" customFormat="1" ht="12.75" x14ac:dyDescent="0.2">
      <c r="A72" s="19" t="s">
        <v>162</v>
      </c>
      <c r="B72" s="7" t="s">
        <v>23</v>
      </c>
      <c r="C72" s="7" t="s">
        <v>163</v>
      </c>
      <c r="D72" s="19" t="s">
        <v>28</v>
      </c>
      <c r="E72" s="7" t="s">
        <v>1</v>
      </c>
      <c r="F72" s="19" t="s">
        <v>25</v>
      </c>
      <c r="G72" s="19" t="s">
        <v>26</v>
      </c>
      <c r="H72" s="18">
        <v>33</v>
      </c>
    </row>
    <row r="73" spans="1:8" s="7" customFormat="1" ht="12.75" x14ac:dyDescent="0.2">
      <c r="A73" s="19" t="s">
        <v>164</v>
      </c>
      <c r="B73" s="7" t="s">
        <v>23</v>
      </c>
      <c r="C73" s="7" t="s">
        <v>165</v>
      </c>
      <c r="D73" s="19" t="s">
        <v>28</v>
      </c>
      <c r="E73" s="7" t="s">
        <v>1</v>
      </c>
      <c r="F73" s="19" t="s">
        <v>25</v>
      </c>
      <c r="G73" s="19" t="s">
        <v>26</v>
      </c>
      <c r="H73" s="18">
        <v>34</v>
      </c>
    </row>
    <row r="74" spans="1:8" s="7" customFormat="1" ht="12.75" x14ac:dyDescent="0.2">
      <c r="A74" s="19" t="s">
        <v>166</v>
      </c>
      <c r="B74" s="7" t="s">
        <v>23</v>
      </c>
      <c r="C74" s="7" t="s">
        <v>167</v>
      </c>
      <c r="D74" s="19" t="s">
        <v>28</v>
      </c>
      <c r="E74" s="7" t="s">
        <v>1</v>
      </c>
      <c r="F74" s="19" t="s">
        <v>25</v>
      </c>
      <c r="G74" s="19" t="s">
        <v>26</v>
      </c>
      <c r="H74" s="18">
        <v>37</v>
      </c>
    </row>
    <row r="75" spans="1:8" s="7" customFormat="1" ht="12.75" x14ac:dyDescent="0.2">
      <c r="A75" s="19" t="s">
        <v>168</v>
      </c>
      <c r="B75" s="7" t="s">
        <v>23</v>
      </c>
      <c r="C75" s="7" t="s">
        <v>169</v>
      </c>
      <c r="D75" s="19" t="s">
        <v>28</v>
      </c>
      <c r="E75" s="7" t="s">
        <v>1</v>
      </c>
      <c r="F75" s="19" t="s">
        <v>25</v>
      </c>
      <c r="G75" s="19" t="s">
        <v>26</v>
      </c>
      <c r="H75" s="18">
        <v>35</v>
      </c>
    </row>
    <row r="76" spans="1:8" s="7" customFormat="1" ht="12.75" x14ac:dyDescent="0.2">
      <c r="A76" s="19" t="s">
        <v>170</v>
      </c>
      <c r="B76" s="7" t="s">
        <v>23</v>
      </c>
      <c r="C76" s="7" t="s">
        <v>171</v>
      </c>
      <c r="D76" s="19" t="s">
        <v>28</v>
      </c>
      <c r="E76" s="7" t="s">
        <v>1</v>
      </c>
      <c r="F76" s="19" t="s">
        <v>25</v>
      </c>
      <c r="G76" s="19" t="s">
        <v>26</v>
      </c>
      <c r="H76" s="18">
        <v>32</v>
      </c>
    </row>
    <row r="77" spans="1:8" s="7" customFormat="1" ht="12.75" x14ac:dyDescent="0.2">
      <c r="A77" s="19" t="s">
        <v>172</v>
      </c>
      <c r="B77" s="7" t="s">
        <v>23</v>
      </c>
      <c r="C77" s="7" t="s">
        <v>173</v>
      </c>
      <c r="D77" s="19" t="s">
        <v>28</v>
      </c>
      <c r="E77" s="7" t="s">
        <v>1</v>
      </c>
      <c r="F77" s="19" t="s">
        <v>25</v>
      </c>
      <c r="G77" s="19" t="s">
        <v>26</v>
      </c>
      <c r="H77" s="18">
        <v>33</v>
      </c>
    </row>
    <row r="78" spans="1:8" s="7" customFormat="1" ht="12.75" x14ac:dyDescent="0.2">
      <c r="A78" s="19" t="s">
        <v>174</v>
      </c>
      <c r="B78" s="7" t="s">
        <v>23</v>
      </c>
      <c r="C78" s="7" t="s">
        <v>175</v>
      </c>
      <c r="D78" s="19" t="s">
        <v>28</v>
      </c>
      <c r="E78" s="7" t="s">
        <v>1</v>
      </c>
      <c r="F78" s="19" t="s">
        <v>25</v>
      </c>
      <c r="G78" s="19" t="s">
        <v>26</v>
      </c>
      <c r="H78" s="18">
        <v>35</v>
      </c>
    </row>
    <row r="79" spans="1:8" s="7" customFormat="1" ht="12.75" x14ac:dyDescent="0.2">
      <c r="A79" s="19" t="s">
        <v>176</v>
      </c>
      <c r="B79" s="7" t="s">
        <v>23</v>
      </c>
      <c r="C79" s="7" t="s">
        <v>177</v>
      </c>
      <c r="D79" s="19" t="s">
        <v>28</v>
      </c>
      <c r="E79" s="7" t="s">
        <v>1</v>
      </c>
      <c r="F79" s="19" t="s">
        <v>25</v>
      </c>
      <c r="G79" s="19" t="s">
        <v>26</v>
      </c>
      <c r="H79" s="18">
        <v>34</v>
      </c>
    </row>
    <row r="80" spans="1:8" s="7" customFormat="1" ht="12.75" x14ac:dyDescent="0.2">
      <c r="A80" s="19" t="s">
        <v>178</v>
      </c>
      <c r="B80" s="7" t="s">
        <v>23</v>
      </c>
      <c r="C80" s="7" t="s">
        <v>179</v>
      </c>
      <c r="D80" s="19" t="s">
        <v>28</v>
      </c>
      <c r="E80" s="7" t="s">
        <v>1</v>
      </c>
      <c r="F80" s="19" t="s">
        <v>25</v>
      </c>
      <c r="G80" s="19" t="s">
        <v>26</v>
      </c>
      <c r="H80" s="18">
        <v>33</v>
      </c>
    </row>
    <row r="81" spans="1:8" s="7" customFormat="1" ht="12.75" x14ac:dyDescent="0.2">
      <c r="A81" s="19" t="s">
        <v>180</v>
      </c>
      <c r="B81" s="7" t="s">
        <v>23</v>
      </c>
      <c r="C81" s="7" t="s">
        <v>181</v>
      </c>
      <c r="D81" s="19" t="s">
        <v>28</v>
      </c>
      <c r="E81" s="7" t="s">
        <v>1</v>
      </c>
      <c r="F81" s="19" t="s">
        <v>25</v>
      </c>
      <c r="G81" s="19" t="s">
        <v>26</v>
      </c>
      <c r="H81" s="18">
        <v>34</v>
      </c>
    </row>
    <row r="82" spans="1:8" s="7" customFormat="1" ht="12.75" x14ac:dyDescent="0.2">
      <c r="A82" s="19" t="s">
        <v>182</v>
      </c>
      <c r="B82" s="7" t="s">
        <v>23</v>
      </c>
      <c r="C82" s="7" t="s">
        <v>183</v>
      </c>
      <c r="D82" s="19" t="s">
        <v>28</v>
      </c>
      <c r="E82" s="7" t="s">
        <v>1</v>
      </c>
      <c r="F82" s="19" t="s">
        <v>25</v>
      </c>
      <c r="G82" s="19" t="s">
        <v>26</v>
      </c>
      <c r="H82" s="18">
        <v>34</v>
      </c>
    </row>
    <row r="83" spans="1:8" s="7" customFormat="1" ht="12.75" x14ac:dyDescent="0.2">
      <c r="A83" s="19" t="s">
        <v>184</v>
      </c>
      <c r="B83" s="7" t="s">
        <v>23</v>
      </c>
      <c r="C83" s="7" t="s">
        <v>185</v>
      </c>
      <c r="D83" s="19" t="s">
        <v>28</v>
      </c>
      <c r="E83" s="7" t="s">
        <v>1</v>
      </c>
      <c r="F83" s="19" t="s">
        <v>25</v>
      </c>
      <c r="G83" s="19" t="s">
        <v>26</v>
      </c>
      <c r="H83" s="18">
        <v>36</v>
      </c>
    </row>
    <row r="84" spans="1:8" s="7" customFormat="1" ht="12.75" x14ac:dyDescent="0.2">
      <c r="A84" s="19" t="s">
        <v>186</v>
      </c>
      <c r="B84" s="7" t="s">
        <v>23</v>
      </c>
      <c r="C84" s="7" t="s">
        <v>187</v>
      </c>
      <c r="D84" s="19" t="s">
        <v>28</v>
      </c>
      <c r="E84" s="7" t="s">
        <v>1</v>
      </c>
      <c r="F84" s="19" t="s">
        <v>25</v>
      </c>
      <c r="G84" s="19" t="s">
        <v>26</v>
      </c>
      <c r="H84" s="18">
        <v>29</v>
      </c>
    </row>
    <row r="85" spans="1:8" s="7" customFormat="1" ht="12.75" x14ac:dyDescent="0.2">
      <c r="A85" s="19" t="s">
        <v>188</v>
      </c>
      <c r="B85" s="7" t="s">
        <v>23</v>
      </c>
      <c r="C85" s="7" t="s">
        <v>189</v>
      </c>
      <c r="D85" s="19" t="s">
        <v>28</v>
      </c>
      <c r="E85" s="7" t="s">
        <v>1</v>
      </c>
      <c r="F85" s="19" t="s">
        <v>25</v>
      </c>
      <c r="G85" s="19" t="s">
        <v>26</v>
      </c>
      <c r="H85" s="18">
        <v>34</v>
      </c>
    </row>
    <row r="86" spans="1:8" s="7" customFormat="1" ht="12.75" x14ac:dyDescent="0.2">
      <c r="A86" s="19" t="s">
        <v>190</v>
      </c>
      <c r="B86" s="7" t="s">
        <v>23</v>
      </c>
      <c r="C86" s="7" t="s">
        <v>191</v>
      </c>
      <c r="D86" s="19" t="s">
        <v>28</v>
      </c>
      <c r="E86" s="7" t="s">
        <v>1</v>
      </c>
      <c r="F86" s="19" t="s">
        <v>25</v>
      </c>
      <c r="G86" s="19" t="s">
        <v>26</v>
      </c>
      <c r="H86" s="18">
        <v>37</v>
      </c>
    </row>
    <row r="87" spans="1:8" s="7" customFormat="1" ht="12.75" x14ac:dyDescent="0.2">
      <c r="A87" s="19" t="s">
        <v>192</v>
      </c>
      <c r="B87" s="7" t="s">
        <v>23</v>
      </c>
      <c r="C87" s="7" t="s">
        <v>193</v>
      </c>
      <c r="D87" s="19" t="s">
        <v>28</v>
      </c>
      <c r="E87" s="7" t="s">
        <v>1</v>
      </c>
      <c r="F87" s="19" t="s">
        <v>25</v>
      </c>
      <c r="G87" s="19" t="s">
        <v>26</v>
      </c>
      <c r="H87" s="18">
        <v>35</v>
      </c>
    </row>
    <row r="88" spans="1:8" s="7" customFormat="1" ht="12.75" x14ac:dyDescent="0.2">
      <c r="A88" s="19" t="s">
        <v>194</v>
      </c>
      <c r="B88" s="7" t="s">
        <v>23</v>
      </c>
      <c r="C88" s="7" t="s">
        <v>195</v>
      </c>
      <c r="D88" s="19" t="s">
        <v>28</v>
      </c>
      <c r="E88" s="7" t="s">
        <v>1</v>
      </c>
      <c r="F88" s="19" t="s">
        <v>25</v>
      </c>
      <c r="G88" s="19" t="s">
        <v>26</v>
      </c>
      <c r="H88" s="18">
        <v>38</v>
      </c>
    </row>
    <row r="89" spans="1:8" s="7" customFormat="1" ht="12.75" x14ac:dyDescent="0.2">
      <c r="A89" s="19" t="s">
        <v>196</v>
      </c>
      <c r="B89" s="7" t="s">
        <v>23</v>
      </c>
      <c r="C89" s="7" t="s">
        <v>197</v>
      </c>
      <c r="D89" s="19" t="s">
        <v>28</v>
      </c>
      <c r="E89" s="7" t="s">
        <v>1</v>
      </c>
      <c r="F89" s="19" t="s">
        <v>25</v>
      </c>
      <c r="G89" s="19" t="s">
        <v>26</v>
      </c>
      <c r="H89" s="18">
        <v>34</v>
      </c>
    </row>
    <row r="90" spans="1:8" s="7" customFormat="1" ht="12.75" x14ac:dyDescent="0.2">
      <c r="A90" s="19" t="s">
        <v>198</v>
      </c>
      <c r="B90" s="7" t="s">
        <v>23</v>
      </c>
      <c r="C90" s="7" t="s">
        <v>199</v>
      </c>
      <c r="D90" s="19" t="s">
        <v>28</v>
      </c>
      <c r="E90" s="7" t="s">
        <v>1</v>
      </c>
      <c r="F90" s="19" t="s">
        <v>25</v>
      </c>
      <c r="G90" s="19" t="s">
        <v>26</v>
      </c>
      <c r="H90" s="18">
        <v>36</v>
      </c>
    </row>
    <row r="91" spans="1:8" s="7" customFormat="1" ht="12.75" x14ac:dyDescent="0.2">
      <c r="A91" s="19" t="s">
        <v>200</v>
      </c>
      <c r="B91" s="7" t="s">
        <v>23</v>
      </c>
      <c r="C91" s="7" t="s">
        <v>201</v>
      </c>
      <c r="D91" s="19" t="s">
        <v>28</v>
      </c>
      <c r="E91" s="7" t="s">
        <v>1</v>
      </c>
      <c r="F91" s="19" t="s">
        <v>25</v>
      </c>
      <c r="G91" s="19" t="s">
        <v>26</v>
      </c>
      <c r="H91" s="18">
        <v>29</v>
      </c>
    </row>
    <row r="92" spans="1:8" s="7" customFormat="1" ht="12.75" x14ac:dyDescent="0.2">
      <c r="A92" s="19" t="s">
        <v>202</v>
      </c>
      <c r="B92" s="7" t="s">
        <v>23</v>
      </c>
      <c r="C92" s="7" t="s">
        <v>203</v>
      </c>
      <c r="D92" s="19" t="s">
        <v>28</v>
      </c>
      <c r="E92" s="7" t="s">
        <v>1</v>
      </c>
      <c r="F92" s="19" t="s">
        <v>25</v>
      </c>
      <c r="G92" s="19" t="s">
        <v>26</v>
      </c>
      <c r="H92" s="18">
        <v>32</v>
      </c>
    </row>
    <row r="93" spans="1:8" s="7" customFormat="1" ht="12.75" x14ac:dyDescent="0.2">
      <c r="A93" s="19" t="s">
        <v>204</v>
      </c>
      <c r="B93" s="7" t="s">
        <v>23</v>
      </c>
      <c r="C93" s="7" t="s">
        <v>205</v>
      </c>
      <c r="D93" s="19" t="s">
        <v>28</v>
      </c>
      <c r="E93" s="7" t="s">
        <v>1</v>
      </c>
      <c r="F93" s="19" t="s">
        <v>25</v>
      </c>
      <c r="G93" s="19" t="s">
        <v>26</v>
      </c>
      <c r="H93" s="18">
        <v>29</v>
      </c>
    </row>
    <row r="94" spans="1:8" s="7" customFormat="1" ht="12.75" x14ac:dyDescent="0.2">
      <c r="A94" s="19" t="s">
        <v>206</v>
      </c>
      <c r="B94" s="7" t="s">
        <v>23</v>
      </c>
      <c r="C94" s="7" t="s">
        <v>207</v>
      </c>
      <c r="D94" s="19" t="s">
        <v>28</v>
      </c>
      <c r="E94" s="7" t="s">
        <v>1</v>
      </c>
      <c r="F94" s="19" t="s">
        <v>25</v>
      </c>
      <c r="G94" s="19" t="s">
        <v>26</v>
      </c>
      <c r="H94" s="18">
        <v>32</v>
      </c>
    </row>
    <row r="95" spans="1:8" s="7" customFormat="1" ht="12.75" x14ac:dyDescent="0.2">
      <c r="A95" s="19" t="s">
        <v>208</v>
      </c>
      <c r="B95" s="7" t="s">
        <v>23</v>
      </c>
      <c r="C95" s="7" t="s">
        <v>209</v>
      </c>
      <c r="D95" s="19" t="s">
        <v>28</v>
      </c>
      <c r="E95" s="7" t="s">
        <v>1</v>
      </c>
      <c r="F95" s="19" t="s">
        <v>25</v>
      </c>
      <c r="G95" s="19" t="s">
        <v>26</v>
      </c>
      <c r="H95" s="18">
        <v>32</v>
      </c>
    </row>
    <row r="96" spans="1:8" s="7" customFormat="1" ht="12.75" x14ac:dyDescent="0.2">
      <c r="A96" s="19" t="s">
        <v>210</v>
      </c>
      <c r="B96" s="7" t="s">
        <v>23</v>
      </c>
      <c r="C96" s="7" t="s">
        <v>211</v>
      </c>
      <c r="D96" s="19" t="s">
        <v>28</v>
      </c>
      <c r="E96" s="7" t="s">
        <v>1</v>
      </c>
      <c r="F96" s="19" t="s">
        <v>25</v>
      </c>
      <c r="G96" s="19" t="s">
        <v>26</v>
      </c>
      <c r="H96" s="18">
        <v>34</v>
      </c>
    </row>
    <row r="97" spans="1:8" s="7" customFormat="1" ht="12.75" x14ac:dyDescent="0.2">
      <c r="A97" s="19" t="s">
        <v>212</v>
      </c>
      <c r="B97" s="7" t="s">
        <v>23</v>
      </c>
      <c r="C97" s="7" t="s">
        <v>213</v>
      </c>
      <c r="D97" s="19" t="s">
        <v>28</v>
      </c>
      <c r="E97" s="7" t="s">
        <v>1</v>
      </c>
      <c r="F97" s="19" t="s">
        <v>25</v>
      </c>
      <c r="G97" s="19" t="s">
        <v>26</v>
      </c>
      <c r="H97" s="18">
        <v>28</v>
      </c>
    </row>
    <row r="98" spans="1:8" s="7" customFormat="1" ht="12.75" x14ac:dyDescent="0.2">
      <c r="A98" s="19" t="s">
        <v>214</v>
      </c>
      <c r="B98" s="7" t="s">
        <v>23</v>
      </c>
      <c r="C98" s="7" t="s">
        <v>215</v>
      </c>
      <c r="D98" s="19" t="s">
        <v>28</v>
      </c>
      <c r="E98" s="7" t="s">
        <v>1</v>
      </c>
      <c r="F98" s="19" t="s">
        <v>25</v>
      </c>
      <c r="G98" s="19" t="s">
        <v>26</v>
      </c>
      <c r="H98" s="18">
        <v>34</v>
      </c>
    </row>
    <row r="99" spans="1:8" s="7" customFormat="1" ht="12.75" x14ac:dyDescent="0.2">
      <c r="A99" s="19" t="s">
        <v>216</v>
      </c>
      <c r="B99" s="7" t="s">
        <v>23</v>
      </c>
      <c r="C99" s="7" t="s">
        <v>217</v>
      </c>
      <c r="D99" s="19" t="s">
        <v>28</v>
      </c>
      <c r="E99" s="7" t="s">
        <v>1</v>
      </c>
      <c r="F99" s="19" t="s">
        <v>25</v>
      </c>
      <c r="G99" s="19" t="s">
        <v>26</v>
      </c>
      <c r="H99" s="18">
        <v>33</v>
      </c>
    </row>
    <row r="100" spans="1:8" s="7" customFormat="1" ht="12.75" x14ac:dyDescent="0.2">
      <c r="A100" s="19" t="s">
        <v>218</v>
      </c>
      <c r="B100" s="7" t="s">
        <v>23</v>
      </c>
      <c r="C100" s="7" t="s">
        <v>219</v>
      </c>
      <c r="D100" s="19" t="s">
        <v>28</v>
      </c>
      <c r="E100" s="7" t="s">
        <v>1</v>
      </c>
      <c r="F100" s="19" t="s">
        <v>25</v>
      </c>
      <c r="G100" s="19" t="s">
        <v>26</v>
      </c>
      <c r="H100" s="18">
        <v>33</v>
      </c>
    </row>
    <row r="101" spans="1:8" s="7" customFormat="1" ht="12.75" x14ac:dyDescent="0.2">
      <c r="A101" s="19" t="s">
        <v>220</v>
      </c>
      <c r="B101" s="7" t="s">
        <v>23</v>
      </c>
      <c r="C101" s="7" t="s">
        <v>221</v>
      </c>
      <c r="D101" s="19" t="s">
        <v>28</v>
      </c>
      <c r="E101" s="7" t="s">
        <v>1</v>
      </c>
      <c r="F101" s="19" t="s">
        <v>25</v>
      </c>
      <c r="G101" s="19" t="s">
        <v>26</v>
      </c>
      <c r="H101" s="18">
        <v>32</v>
      </c>
    </row>
    <row r="102" spans="1:8" s="7" customFormat="1" ht="12.75" x14ac:dyDescent="0.2">
      <c r="A102" s="19" t="s">
        <v>222</v>
      </c>
      <c r="B102" s="7" t="s">
        <v>23</v>
      </c>
      <c r="C102" s="7" t="s">
        <v>223</v>
      </c>
      <c r="D102" s="19" t="s">
        <v>28</v>
      </c>
      <c r="E102" s="7" t="s">
        <v>1</v>
      </c>
      <c r="F102" s="19" t="s">
        <v>25</v>
      </c>
      <c r="G102" s="19" t="s">
        <v>26</v>
      </c>
      <c r="H102" s="18">
        <v>33</v>
      </c>
    </row>
    <row r="103" spans="1:8" s="7" customFormat="1" ht="12.75" x14ac:dyDescent="0.2">
      <c r="A103" s="19" t="s">
        <v>224</v>
      </c>
      <c r="B103" s="7" t="s">
        <v>23</v>
      </c>
      <c r="C103" s="7" t="s">
        <v>225</v>
      </c>
      <c r="D103" s="19" t="s">
        <v>28</v>
      </c>
      <c r="E103" s="7" t="s">
        <v>1</v>
      </c>
      <c r="F103" s="19" t="s">
        <v>25</v>
      </c>
      <c r="G103" s="19" t="s">
        <v>26</v>
      </c>
      <c r="H103" s="18">
        <v>33</v>
      </c>
    </row>
    <row r="104" spans="1:8" s="7" customFormat="1" ht="12.75" x14ac:dyDescent="0.2">
      <c r="A104" s="19"/>
      <c r="D104" s="19"/>
      <c r="F104" s="19"/>
      <c r="G104" s="19"/>
      <c r="H104"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MYA Prices</vt:lpstr>
      <vt:lpstr>Example</vt:lpstr>
      <vt:lpstr>corn</vt:lpstr>
      <vt:lpstr>soy</vt:lpstr>
      <vt:lpstr>Your Farm</vt:lpstr>
      <vt:lpstr>corn16</vt:lpstr>
      <vt:lpstr>soy16</vt:lpstr>
      <vt:lpstr>cornT</vt:lpstr>
      <vt:lpstr>soyT</vt:lpstr>
      <vt:lpstr>Counties</vt:lpstr>
      <vt:lpstr>Example!Print_Area</vt:lpstr>
      <vt:lpstr>'MYA Prices'!Print_Area</vt:lpstr>
      <vt:lpstr>'Your Farm'!Print_Area</vt:lpstr>
    </vt:vector>
  </TitlesOfParts>
  <Company>Iowa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isuimage</dc:creator>
  <cp:lastModifiedBy>isuimage</cp:lastModifiedBy>
  <cp:lastPrinted>2017-01-30T18:40:04Z</cp:lastPrinted>
  <dcterms:created xsi:type="dcterms:W3CDTF">2015-05-29T16:38:37Z</dcterms:created>
  <dcterms:modified xsi:type="dcterms:W3CDTF">2018-08-09T22:58:32Z</dcterms:modified>
</cp:coreProperties>
</file>