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holste\Documents\AgDM\1-24\a1-20 decision tools\"/>
    </mc:Choice>
  </mc:AlternateContent>
  <xr:revisionPtr revIDLastSave="0" documentId="13_ncr:1_{3790AF15-32C5-48EC-B0E7-66FB39E3C13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xample" sheetId="1" r:id="rId1"/>
    <sheet name="Blank" sheetId="8" r:id="rId2"/>
  </sheets>
  <definedNames>
    <definedName name="_xlnm.Print_Area" localSheetId="1">Blank!$A$1:$G$98</definedName>
    <definedName name="_xlnm.Print_Area" localSheetId="0">Example!$A$1:$G$98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1" i="8" l="1"/>
  <c r="C55" i="1" l="1"/>
  <c r="A94" i="8" l="1"/>
  <c r="F85" i="8"/>
  <c r="G85" i="8" s="1"/>
  <c r="G84" i="8"/>
  <c r="F83" i="8"/>
  <c r="G83" i="8" s="1"/>
  <c r="F73" i="8"/>
  <c r="G73" i="8" s="1"/>
  <c r="E67" i="8"/>
  <c r="E70" i="8" s="1"/>
  <c r="D64" i="8"/>
  <c r="D70" i="8" s="1"/>
  <c r="F63" i="8"/>
  <c r="F59" i="8"/>
  <c r="G59" i="8" s="1"/>
  <c r="E56" i="8"/>
  <c r="D56" i="8"/>
  <c r="E53" i="8"/>
  <c r="D53" i="8"/>
  <c r="E50" i="8"/>
  <c r="D50" i="8"/>
  <c r="F49" i="8"/>
  <c r="G49" i="8" s="1"/>
  <c r="F48" i="8"/>
  <c r="G48" i="8" s="1"/>
  <c r="F41" i="8"/>
  <c r="G41" i="8" s="1"/>
  <c r="F40" i="8"/>
  <c r="G40" i="8" s="1"/>
  <c r="F39" i="8"/>
  <c r="G39" i="8" s="1"/>
  <c r="F38" i="8"/>
  <c r="G38" i="8" s="1"/>
  <c r="F37" i="8"/>
  <c r="G37" i="8" s="1"/>
  <c r="E34" i="8"/>
  <c r="F34" i="8" s="1"/>
  <c r="G34" i="8" s="1"/>
  <c r="E31" i="8"/>
  <c r="F31" i="8" s="1"/>
  <c r="G31" i="8" s="1"/>
  <c r="E28" i="8"/>
  <c r="F28" i="8" s="1"/>
  <c r="G28" i="8" s="1"/>
  <c r="E25" i="8"/>
  <c r="E21" i="8"/>
  <c r="E22" i="8" s="1"/>
  <c r="D21" i="8"/>
  <c r="D22" i="8" s="1"/>
  <c r="F20" i="8"/>
  <c r="G20" i="8" s="1"/>
  <c r="F19" i="8"/>
  <c r="G19" i="8" s="1"/>
  <c r="F18" i="8"/>
  <c r="G18" i="8" s="1"/>
  <c r="F17" i="8"/>
  <c r="G17" i="8" s="1"/>
  <c r="F16" i="8"/>
  <c r="G16" i="8" s="1"/>
  <c r="F15" i="8"/>
  <c r="G15" i="8" s="1"/>
  <c r="F14" i="8"/>
  <c r="G14" i="8" s="1"/>
  <c r="F13" i="8"/>
  <c r="G13" i="8" s="1"/>
  <c r="F12" i="8"/>
  <c r="F53" i="8" l="1"/>
  <c r="G53" i="8" s="1"/>
  <c r="F56" i="8"/>
  <c r="G56" i="8" s="1"/>
  <c r="E60" i="8"/>
  <c r="E61" i="8" s="1"/>
  <c r="F21" i="8"/>
  <c r="G21" i="8" s="1"/>
  <c r="E42" i="8"/>
  <c r="F42" i="8" s="1"/>
  <c r="G42" i="8" s="1"/>
  <c r="F67" i="8"/>
  <c r="G67" i="8" s="1"/>
  <c r="F50" i="8"/>
  <c r="G50" i="8" s="1"/>
  <c r="D60" i="8"/>
  <c r="G12" i="8"/>
  <c r="F64" i="8"/>
  <c r="F25" i="8"/>
  <c r="G25" i="8" s="1"/>
  <c r="F86" i="8"/>
  <c r="F85" i="1"/>
  <c r="F60" i="8" l="1"/>
  <c r="F61" i="8" s="1"/>
  <c r="D76" i="8"/>
  <c r="D78" i="8" s="1"/>
  <c r="D61" i="8"/>
  <c r="F22" i="8"/>
  <c r="E45" i="8"/>
  <c r="E76" i="8" s="1"/>
  <c r="E88" i="8" s="1"/>
  <c r="D77" i="8"/>
  <c r="G86" i="8"/>
  <c r="G64" i="8"/>
  <c r="F70" i="8"/>
  <c r="G70" i="8" s="1"/>
  <c r="G60" i="8" l="1"/>
  <c r="F45" i="8"/>
  <c r="G45" i="8" s="1"/>
  <c r="E78" i="8"/>
  <c r="E77" i="8"/>
  <c r="G85" i="1"/>
  <c r="F76" i="8" l="1"/>
  <c r="G76" i="8" s="1"/>
  <c r="G88" i="8" s="1"/>
  <c r="E53" i="1"/>
  <c r="F39" i="1"/>
  <c r="G39" i="1" s="1"/>
  <c r="E21" i="1"/>
  <c r="E25" i="1"/>
  <c r="F25" i="1" s="1"/>
  <c r="G25" i="1" s="1"/>
  <c r="E28" i="1"/>
  <c r="F28" i="1" s="1"/>
  <c r="G28" i="1" s="1"/>
  <c r="E31" i="1"/>
  <c r="F31" i="1" s="1"/>
  <c r="G31" i="1" s="1"/>
  <c r="E34" i="1"/>
  <c r="F34" i="1" s="1"/>
  <c r="G34" i="1" s="1"/>
  <c r="F49" i="1"/>
  <c r="G49" i="1" s="1"/>
  <c r="D64" i="1"/>
  <c r="F64" i="1" s="1"/>
  <c r="E67" i="1"/>
  <c r="F67" i="1" s="1"/>
  <c r="G67" i="1" s="1"/>
  <c r="D56" i="1"/>
  <c r="E56" i="1"/>
  <c r="D53" i="1"/>
  <c r="E50" i="1"/>
  <c r="D50" i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D21" i="1"/>
  <c r="D22" i="1" s="1"/>
  <c r="F37" i="1"/>
  <c r="G37" i="1" s="1"/>
  <c r="F38" i="1"/>
  <c r="G38" i="1" s="1"/>
  <c r="F40" i="1"/>
  <c r="G40" i="1" s="1"/>
  <c r="F41" i="1"/>
  <c r="G41" i="1" s="1"/>
  <c r="F48" i="1"/>
  <c r="G48" i="1" s="1"/>
  <c r="F59" i="1"/>
  <c r="G59" i="1" s="1"/>
  <c r="F63" i="1"/>
  <c r="F73" i="1"/>
  <c r="G73" i="1" s="1"/>
  <c r="F83" i="1"/>
  <c r="F86" i="1" s="1"/>
  <c r="G86" i="1" s="1"/>
  <c r="G84" i="1"/>
  <c r="A94" i="1"/>
  <c r="F78" i="8" l="1"/>
  <c r="F88" i="8"/>
  <c r="F77" i="8"/>
  <c r="G83" i="1"/>
  <c r="F56" i="1"/>
  <c r="G56" i="1" s="1"/>
  <c r="E70" i="1"/>
  <c r="F70" i="1"/>
  <c r="G70" i="1" s="1"/>
  <c r="G64" i="1"/>
  <c r="D70" i="1"/>
  <c r="F50" i="1"/>
  <c r="G50" i="1" s="1"/>
  <c r="F53" i="1"/>
  <c r="G53" i="1" s="1"/>
  <c r="E60" i="1"/>
  <c r="E61" i="1" s="1"/>
  <c r="E42" i="1"/>
  <c r="F42" i="1" s="1"/>
  <c r="G42" i="1" s="1"/>
  <c r="F21" i="1"/>
  <c r="G21" i="1" s="1"/>
  <c r="D60" i="1"/>
  <c r="E22" i="1"/>
  <c r="F22" i="1" l="1"/>
  <c r="E45" i="1"/>
  <c r="E76" i="1" s="1"/>
  <c r="D61" i="1"/>
  <c r="F60" i="1"/>
  <c r="D76" i="1"/>
  <c r="F45" i="1" l="1"/>
  <c r="F76" i="1" s="1"/>
  <c r="D77" i="1"/>
  <c r="D78" i="1"/>
  <c r="E77" i="1"/>
  <c r="E78" i="1"/>
  <c r="E88" i="1"/>
  <c r="G60" i="1"/>
  <c r="F61" i="1"/>
  <c r="G45" i="1" l="1"/>
  <c r="F78" i="1"/>
  <c r="G76" i="1"/>
  <c r="G88" i="1" s="1"/>
  <c r="F88" i="1"/>
  <c r="F77" i="1"/>
</calcChain>
</file>

<file path=xl/sharedStrings.xml><?xml version="1.0" encoding="utf-8"?>
<sst xmlns="http://schemas.openxmlformats.org/spreadsheetml/2006/main" count="275" uniqueCount="88">
  <si>
    <t xml:space="preserve">  Seed</t>
  </si>
  <si>
    <t xml:space="preserve">  Nitrogen</t>
  </si>
  <si>
    <t xml:space="preserve">  Phosphate</t>
  </si>
  <si>
    <t xml:space="preserve">  Potash</t>
  </si>
  <si>
    <t xml:space="preserve">  Lime (annual cost)</t>
  </si>
  <si>
    <t xml:space="preserve">  Herbicide</t>
  </si>
  <si>
    <t xml:space="preserve">  Crop insurance</t>
  </si>
  <si>
    <t xml:space="preserve">  Miscellaneous</t>
  </si>
  <si>
    <t>Labor</t>
  </si>
  <si>
    <t>Land</t>
  </si>
  <si>
    <t xml:space="preserve">  Cash rent equivalent</t>
  </si>
  <si>
    <t xml:space="preserve">  Per acre</t>
  </si>
  <si>
    <t xml:space="preserve">  Per bushel</t>
  </si>
  <si>
    <t>Fixed</t>
  </si>
  <si>
    <t>Variable</t>
  </si>
  <si>
    <t xml:space="preserve">    kernels per acre</t>
  </si>
  <si>
    <t xml:space="preserve">    cost per 1000 kernels</t>
  </si>
  <si>
    <t xml:space="preserve">    price per pound</t>
  </si>
  <si>
    <t xml:space="preserve">    pounds per acre</t>
  </si>
  <si>
    <t xml:space="preserve">    interest rate</t>
  </si>
  <si>
    <t xml:space="preserve">    length of period (months)</t>
  </si>
  <si>
    <t xml:space="preserve">      Total</t>
  </si>
  <si>
    <t xml:space="preserve">  Insecticide</t>
  </si>
  <si>
    <t>Total</t>
  </si>
  <si>
    <t xml:space="preserve"> </t>
  </si>
  <si>
    <t>Total fixed, variable and all costs</t>
  </si>
  <si>
    <t>Seed, chemicals, etc.</t>
  </si>
  <si>
    <t xml:space="preserve">  Interest on preharvest variable costs</t>
  </si>
  <si>
    <t xml:space="preserve">Acres </t>
  </si>
  <si>
    <t xml:space="preserve">    Total per acre</t>
  </si>
  <si>
    <r>
      <t xml:space="preserve">    </t>
    </r>
    <r>
      <rPr>
        <b/>
        <sz val="10"/>
        <rFont val="Arial"/>
        <family val="2"/>
      </rPr>
      <t>Total all acres</t>
    </r>
  </si>
  <si>
    <t xml:space="preserve">  All acres</t>
  </si>
  <si>
    <t xml:space="preserve">----  </t>
  </si>
  <si>
    <t>Total Cost</t>
  </si>
  <si>
    <t>All Acres</t>
  </si>
  <si>
    <t xml:space="preserve">    Hours</t>
  </si>
  <si>
    <t xml:space="preserve">    Rate per hour</t>
  </si>
  <si>
    <t xml:space="preserve">  Operator</t>
  </si>
  <si>
    <t xml:space="preserve">  Hired</t>
  </si>
  <si>
    <t xml:space="preserve">  Expected selling price</t>
  </si>
  <si>
    <t xml:space="preserve">  Government payments</t>
  </si>
  <si>
    <t xml:space="preserve">  </t>
  </si>
  <si>
    <t xml:space="preserve">      Total returns</t>
  </si>
  <si>
    <t>Net returns</t>
  </si>
  <si>
    <t>Gross returns</t>
  </si>
  <si>
    <t>Return per</t>
  </si>
  <si>
    <t>Return</t>
  </si>
  <si>
    <t>All Costs</t>
  </si>
  <si>
    <t>Variable Costs</t>
  </si>
  <si>
    <t>Acre Over</t>
  </si>
  <si>
    <t xml:space="preserve">Expected Yield </t>
  </si>
  <si>
    <t>Cost per Acre</t>
  </si>
  <si>
    <t>Preharvest machinery</t>
  </si>
  <si>
    <t>Harvest machinery</t>
  </si>
  <si>
    <t>Field Name</t>
  </si>
  <si>
    <t xml:space="preserve"> bu./acre</t>
  </si>
  <si>
    <t>Example</t>
  </si>
  <si>
    <t>Enter your input values in shaded cells.</t>
  </si>
  <si>
    <t>Date Printed:</t>
  </si>
  <si>
    <t>Chisel plow</t>
  </si>
  <si>
    <t>Tandem disk</t>
  </si>
  <si>
    <t>Apply nitrogen</t>
  </si>
  <si>
    <t>Field cultivate</t>
  </si>
  <si>
    <t>Plant</t>
  </si>
  <si>
    <t>Spray</t>
  </si>
  <si>
    <t>Custom hire</t>
  </si>
  <si>
    <t>Other</t>
  </si>
  <si>
    <t>Combine</t>
  </si>
  <si>
    <t>Haul</t>
  </si>
  <si>
    <t xml:space="preserve">             </t>
  </si>
  <si>
    <t xml:space="preserve">    Fixed- price per bushel</t>
  </si>
  <si>
    <t xml:space="preserve">    Variable- price per bushel</t>
  </si>
  <si>
    <t>Drying</t>
  </si>
  <si>
    <t>Handling</t>
  </si>
  <si>
    <t>Contact: Ann Johanns</t>
  </si>
  <si>
    <t>Ag Decision Maker -- Iowa State University Extension and Outreach</t>
  </si>
  <si>
    <t xml:space="preserve">    Effective LDP rate</t>
  </si>
  <si>
    <t>Corn Following Corn</t>
  </si>
  <si>
    <t>Preharvest machinery note: Fixed machinery costs include depreciation, return on investment in machinery (interest), insurance, and housing. Variable machinery costs include fuel, oil, and repairs.</t>
  </si>
  <si>
    <t>Harvest machinery note: Fixed machinery costs include depreciation, return on investment in machinery (interest), insurance, and housing. Variable machinery costs include fuel, oil, and repairs.</t>
  </si>
  <si>
    <t>on the cost and returns for growing a corn crop after a previous crop of corn.</t>
  </si>
  <si>
    <t>Drying cost note: For more detailed drying costs, use the "Comparison of Drying Systems Calculator" Decision Tool, https://www.extension.iastate.edu/agdm/crops/xls/a2-31dryingcosts.xlsx.</t>
  </si>
  <si>
    <t>Grain cart</t>
  </si>
  <si>
    <t xml:space="preserve">This institution is an equal opportunity provider. For the full non-discrimination statement or accommodation inquiries, go to www.extension.iastate.edu/diversity/ext.
</t>
  </si>
  <si>
    <t xml:space="preserve">Note: Visit the CME Group website for price information, https://www.cmegroup.com/. </t>
  </si>
  <si>
    <t>Note: Loan deficiency payment rates can be found on the USDA Farm Service Agency website, https://www.fsa.usda.gov/programs-and-services/price-support/ldp-rates/index.</t>
  </si>
  <si>
    <t>Version 1.5_12024</t>
  </si>
  <si>
    <r>
      <rPr>
        <sz val="10"/>
        <rFont val="Arial"/>
        <family val="2"/>
      </rPr>
      <t xml:space="preserve">The </t>
    </r>
    <r>
      <rPr>
        <u/>
        <sz val="10"/>
        <color indexed="12"/>
        <rFont val="Arial"/>
        <family val="2"/>
      </rPr>
      <t>Estimated Costs of Crop Production publication</t>
    </r>
    <r>
      <rPr>
        <sz val="10"/>
        <rFont val="Arial"/>
        <family val="2"/>
      </rPr>
      <t xml:space="preserve"> has more information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</si>
</sst>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0.0%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sz val="6"/>
      <color indexed="63"/>
      <name val="Arial"/>
      <family val="2"/>
    </font>
    <font>
      <sz val="10"/>
      <color theme="0"/>
      <name val="Arial"/>
      <family val="2"/>
    </font>
    <font>
      <sz val="10"/>
      <color indexed="63"/>
      <name val="Arial"/>
      <family val="2"/>
    </font>
    <font>
      <b/>
      <sz val="16"/>
      <color indexed="9"/>
      <name val="Arial"/>
      <family val="2"/>
    </font>
    <font>
      <b/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2" borderId="0" xfId="0" applyFont="1" applyFill="1"/>
    <xf numFmtId="164" fontId="4" fillId="3" borderId="1" xfId="0" applyNumberFormat="1" applyFont="1" applyFill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166" fontId="4" fillId="3" borderId="1" xfId="0" applyNumberFormat="1" applyFont="1" applyFill="1" applyBorder="1" applyProtection="1">
      <protection locked="0"/>
    </xf>
    <xf numFmtId="164" fontId="4" fillId="2" borderId="0" xfId="0" applyNumberFormat="1" applyFont="1" applyFill="1" applyBorder="1" applyProtection="1">
      <protection locked="0"/>
    </xf>
    <xf numFmtId="0" fontId="2" fillId="0" borderId="0" xfId="0" applyFont="1" applyBorder="1" applyAlignment="1" applyProtection="1"/>
    <xf numFmtId="0" fontId="2" fillId="0" borderId="0" xfId="0" applyFont="1" applyFill="1" applyBorder="1" applyAlignment="1" applyProtection="1"/>
    <xf numFmtId="0" fontId="8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Protection="1"/>
    <xf numFmtId="0" fontId="6" fillId="0" borderId="0" xfId="1" applyFont="1" applyAlignment="1" applyProtection="1">
      <alignment wrapText="1"/>
    </xf>
    <xf numFmtId="164" fontId="8" fillId="0" borderId="0" xfId="0" applyNumberFormat="1" applyFont="1"/>
    <xf numFmtId="165" fontId="8" fillId="0" borderId="0" xfId="0" applyNumberFormat="1" applyFont="1"/>
    <xf numFmtId="164" fontId="8" fillId="0" borderId="4" xfId="0" applyNumberFormat="1" applyFont="1" applyBorder="1"/>
    <xf numFmtId="165" fontId="8" fillId="0" borderId="0" xfId="0" applyNumberFormat="1" applyFont="1" applyBorder="1"/>
    <xf numFmtId="0" fontId="1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1" xfId="0" applyFont="1" applyFill="1" applyBorder="1" applyAlignment="1" applyProtection="1">
      <alignment horizontal="right"/>
      <protection locked="0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0" borderId="0" xfId="0" applyNumberFormat="1" applyFont="1"/>
    <xf numFmtId="165" fontId="1" fillId="0" borderId="0" xfId="0" applyNumberFormat="1" applyFont="1"/>
    <xf numFmtId="164" fontId="1" fillId="0" borderId="0" xfId="0" quotePrefix="1" applyNumberFormat="1" applyFont="1" applyAlignment="1">
      <alignment horizontal="right"/>
    </xf>
    <xf numFmtId="164" fontId="1" fillId="0" borderId="0" xfId="0" applyNumberFormat="1" applyFont="1" applyProtection="1"/>
    <xf numFmtId="164" fontId="1" fillId="0" borderId="0" xfId="0" applyNumberFormat="1" applyFont="1" applyFill="1" applyBorder="1" applyProtection="1"/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164" fontId="1" fillId="0" borderId="0" xfId="0" quotePrefix="1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5" fontId="8" fillId="0" borderId="0" xfId="0" quotePrefix="1" applyNumberFormat="1" applyFont="1" applyAlignment="1">
      <alignment horizontal="right" vertical="center"/>
    </xf>
    <xf numFmtId="164" fontId="1" fillId="2" borderId="0" xfId="0" applyNumberFormat="1" applyFont="1" applyFill="1" applyBorder="1" applyProtection="1">
      <protection locked="0"/>
    </xf>
    <xf numFmtId="0" fontId="1" fillId="0" borderId="0" xfId="0" applyFont="1" applyBorder="1" applyAlignment="1"/>
    <xf numFmtId="0" fontId="12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left" indent="4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1" fillId="0" borderId="0" xfId="1" applyFont="1" applyAlignment="1" applyProtection="1">
      <alignment horizontal="left" indent="1"/>
    </xf>
    <xf numFmtId="0" fontId="7" fillId="3" borderId="1" xfId="0" applyFont="1" applyFill="1" applyBorder="1" applyAlignment="1" applyProtection="1">
      <alignment horizontal="left" indent="1"/>
    </xf>
    <xf numFmtId="0" fontId="1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3" borderId="5" xfId="0" applyFont="1" applyFill="1" applyBorder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1"/>
    </xf>
    <xf numFmtId="0" fontId="1" fillId="3" borderId="1" xfId="0" applyFont="1" applyFill="1" applyBorder="1" applyAlignment="1" applyProtection="1">
      <alignment horizontal="left" indent="2"/>
      <protection locked="0"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1" fillId="0" borderId="0" xfId="0" applyFont="1" applyFill="1" applyBorder="1" applyAlignment="1" applyProtection="1">
      <alignment horizontal="left" indent="2"/>
      <protection locked="0"/>
    </xf>
    <xf numFmtId="0" fontId="0" fillId="0" borderId="0" xfId="0" applyAlignment="1">
      <alignment horizontal="left" indent="1"/>
    </xf>
    <xf numFmtId="0" fontId="1" fillId="0" borderId="0" xfId="1" applyFont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indent="1"/>
    </xf>
    <xf numFmtId="14" fontId="1" fillId="0" borderId="0" xfId="0" applyNumberFormat="1" applyFont="1" applyAlignment="1" applyProtection="1">
      <alignment horizontal="left" indent="1"/>
    </xf>
    <xf numFmtId="0" fontId="12" fillId="0" borderId="0" xfId="0" applyFont="1" applyFill="1" applyAlignment="1">
      <alignment horizontal="left" wrapText="1" indent="1"/>
    </xf>
    <xf numFmtId="0" fontId="14" fillId="0" borderId="0" xfId="0" applyFont="1" applyFill="1" applyAlignment="1">
      <alignment horizontal="left" indent="1"/>
    </xf>
    <xf numFmtId="0" fontId="15" fillId="4" borderId="6" xfId="0" applyFont="1" applyFill="1" applyBorder="1" applyAlignment="1">
      <alignment horizontal="left" indent="1"/>
    </xf>
    <xf numFmtId="0" fontId="9" fillId="4" borderId="6" xfId="0" applyFont="1" applyFill="1" applyBorder="1" applyAlignment="1"/>
    <xf numFmtId="0" fontId="16" fillId="0" borderId="0" xfId="0" applyFont="1" applyAlignment="1">
      <alignment horizontal="left" indent="1"/>
    </xf>
    <xf numFmtId="0" fontId="6" fillId="0" borderId="0" xfId="1" applyAlignment="1" applyProtection="1"/>
    <xf numFmtId="0" fontId="6" fillId="0" borderId="0" xfId="1" applyAlignment="1" applyProtection="1">
      <alignment vertical="center"/>
    </xf>
    <xf numFmtId="0" fontId="6" fillId="0" borderId="0" xfId="1" applyAlignment="1" applyProtection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90</xdr:row>
      <xdr:rowOff>133350</xdr:rowOff>
    </xdr:from>
    <xdr:to>
      <xdr:col>7</xdr:col>
      <xdr:colOff>38100</xdr:colOff>
      <xdr:row>93</xdr:row>
      <xdr:rowOff>44968</xdr:rowOff>
    </xdr:to>
    <xdr:pic>
      <xdr:nvPicPr>
        <xdr:cNvPr id="3" name="Picture 2" title="Iowa State University Extension and Outreach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39875"/>
          <a:ext cx="2743200" cy="397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90</xdr:row>
      <xdr:rowOff>95250</xdr:rowOff>
    </xdr:from>
    <xdr:to>
      <xdr:col>6</xdr:col>
      <xdr:colOff>733425</xdr:colOff>
      <xdr:row>93</xdr:row>
      <xdr:rowOff>6868</xdr:rowOff>
    </xdr:to>
    <xdr:pic>
      <xdr:nvPicPr>
        <xdr:cNvPr id="3" name="Picture 2" title="Iowa State University Extension and Outreach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14201775"/>
          <a:ext cx="2743200" cy="397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sa.usda.gov/programs-and-services/price-support/ldp-rates/inde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megroup.com/" TargetMode="External"/><Relationship Id="rId1" Type="http://schemas.openxmlformats.org/officeDocument/2006/relationships/hyperlink" Target="http://www.fsa.usda.gov/FSA/displayLDPRates?area=home&amp;subject=prsu&amp;topic=ldp-ld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holste@iastate.edu?subject=AgDM%20Spreadsheet%20A1-20%20C-C" TargetMode="External"/><Relationship Id="rId4" Type="http://schemas.openxmlformats.org/officeDocument/2006/relationships/hyperlink" Target="https://www.extension.iastate.edu/agdm/crops/html/a1-20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megroup.com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aholste@iastate.edu?subject=AgDM%20Spreadsheet%20A1-20%20C-C" TargetMode="External"/><Relationship Id="rId1" Type="http://schemas.openxmlformats.org/officeDocument/2006/relationships/hyperlink" Target="http://www.fsa.usda.gov/FSA/displayLDPRates?area=home&amp;subject=prsu&amp;topic=ldp-ldp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extension.iastate.edu/agdm/crops/html/a1-20.html" TargetMode="External"/><Relationship Id="rId4" Type="http://schemas.openxmlformats.org/officeDocument/2006/relationships/hyperlink" Target="https://www.fsa.usda.gov/programs-and-services/price-support/ldp-rates/ind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I99"/>
  <sheetViews>
    <sheetView showGridLines="0" tabSelected="1" zoomScaleNormal="100" workbookViewId="0"/>
  </sheetViews>
  <sheetFormatPr defaultColWidth="9.140625" defaultRowHeight="12.75" x14ac:dyDescent="0.2"/>
  <cols>
    <col min="1" max="1" width="22.140625" style="60" customWidth="1"/>
    <col min="2" max="2" width="10.140625" style="23" customWidth="1"/>
    <col min="3" max="3" width="7.5703125" style="23" customWidth="1"/>
    <col min="4" max="7" width="12.140625" style="23" customWidth="1"/>
    <col min="8" max="16384" width="9.140625" style="23"/>
  </cols>
  <sheetData>
    <row r="1" spans="1:9" s="70" customFormat="1" ht="26.25" customHeight="1" thickBot="1" x14ac:dyDescent="0.35">
      <c r="A1" s="69" t="s">
        <v>77</v>
      </c>
    </row>
    <row r="2" spans="1:9" ht="16.5" thickTop="1" x14ac:dyDescent="0.25">
      <c r="A2" s="71" t="s">
        <v>75</v>
      </c>
      <c r="B2" s="1"/>
    </row>
    <row r="3" spans="1:9" ht="12.75" customHeight="1" x14ac:dyDescent="0.2">
      <c r="A3" s="74" t="s">
        <v>87</v>
      </c>
      <c r="B3" s="18"/>
      <c r="C3" s="18"/>
      <c r="D3" s="18"/>
      <c r="E3" s="18"/>
      <c r="F3" s="18"/>
      <c r="G3" s="18"/>
      <c r="H3" s="18"/>
      <c r="I3" s="18"/>
    </row>
    <row r="4" spans="1:9" x14ac:dyDescent="0.2">
      <c r="A4" s="53" t="s">
        <v>80</v>
      </c>
      <c r="B4" s="18"/>
      <c r="C4" s="18"/>
      <c r="D4" s="18"/>
      <c r="E4" s="18"/>
      <c r="F4" s="18"/>
      <c r="G4" s="18"/>
      <c r="H4" s="18"/>
      <c r="I4" s="18"/>
    </row>
    <row r="5" spans="1:9" x14ac:dyDescent="0.2">
      <c r="A5" s="54" t="s">
        <v>57</v>
      </c>
      <c r="B5" s="29"/>
      <c r="C5" s="30"/>
    </row>
    <row r="6" spans="1:9" x14ac:dyDescent="0.2">
      <c r="A6" s="55"/>
    </row>
    <row r="7" spans="1:9" x14ac:dyDescent="0.2">
      <c r="A7" s="56" t="s">
        <v>54</v>
      </c>
      <c r="E7" s="3" t="s">
        <v>50</v>
      </c>
      <c r="F7" s="31">
        <v>185</v>
      </c>
      <c r="G7" s="5" t="s">
        <v>55</v>
      </c>
    </row>
    <row r="8" spans="1:9" x14ac:dyDescent="0.2">
      <c r="A8" s="57" t="s">
        <v>56</v>
      </c>
      <c r="B8" s="51"/>
      <c r="C8" s="52"/>
      <c r="E8" s="3" t="s">
        <v>28</v>
      </c>
      <c r="F8" s="32">
        <v>500</v>
      </c>
    </row>
    <row r="9" spans="1:9" ht="9" customHeight="1" x14ac:dyDescent="0.2">
      <c r="A9" s="58"/>
      <c r="B9" s="6"/>
    </row>
    <row r="10" spans="1:9" x14ac:dyDescent="0.2">
      <c r="A10" s="56"/>
      <c r="B10" s="1"/>
      <c r="D10" s="50" t="s">
        <v>51</v>
      </c>
      <c r="E10" s="16"/>
      <c r="F10" s="16"/>
      <c r="G10" s="3" t="s">
        <v>33</v>
      </c>
    </row>
    <row r="11" spans="1:9" x14ac:dyDescent="0.2">
      <c r="A11" s="56" t="s">
        <v>52</v>
      </c>
      <c r="D11" s="15" t="s">
        <v>13</v>
      </c>
      <c r="E11" s="15" t="s">
        <v>14</v>
      </c>
      <c r="F11" s="2" t="s">
        <v>23</v>
      </c>
      <c r="G11" s="2" t="s">
        <v>34</v>
      </c>
      <c r="H11" s="48" t="s">
        <v>78</v>
      </c>
    </row>
    <row r="12" spans="1:9" x14ac:dyDescent="0.2">
      <c r="A12" s="59" t="s">
        <v>59</v>
      </c>
      <c r="D12" s="33">
        <v>6</v>
      </c>
      <c r="E12" s="33">
        <v>5.2</v>
      </c>
      <c r="F12" s="34">
        <f>D12+E12</f>
        <v>11.2</v>
      </c>
      <c r="G12" s="35">
        <f t="shared" ref="G12:G21" si="0">F12*$F$8</f>
        <v>5600</v>
      </c>
    </row>
    <row r="13" spans="1:9" x14ac:dyDescent="0.2">
      <c r="A13" s="59" t="s">
        <v>60</v>
      </c>
      <c r="D13" s="33">
        <v>7.6</v>
      </c>
      <c r="E13" s="33">
        <v>4.5999999999999996</v>
      </c>
      <c r="F13" s="34">
        <f t="shared" ref="F13:F20" si="1">D13+E13</f>
        <v>12.2</v>
      </c>
      <c r="G13" s="35">
        <f t="shared" si="0"/>
        <v>6100</v>
      </c>
    </row>
    <row r="14" spans="1:9" x14ac:dyDescent="0.2">
      <c r="A14" s="59" t="s">
        <v>61</v>
      </c>
      <c r="D14" s="33">
        <v>7.1</v>
      </c>
      <c r="E14" s="33">
        <v>5.9</v>
      </c>
      <c r="F14" s="34">
        <f t="shared" si="1"/>
        <v>13</v>
      </c>
      <c r="G14" s="35">
        <f t="shared" si="0"/>
        <v>6500</v>
      </c>
    </row>
    <row r="15" spans="1:9" x14ac:dyDescent="0.2">
      <c r="A15" s="59" t="s">
        <v>62</v>
      </c>
      <c r="D15" s="33">
        <v>4.4000000000000004</v>
      </c>
      <c r="E15" s="33">
        <v>3.6</v>
      </c>
      <c r="F15" s="34">
        <f t="shared" si="1"/>
        <v>8</v>
      </c>
      <c r="G15" s="35">
        <f t="shared" si="0"/>
        <v>4000</v>
      </c>
    </row>
    <row r="16" spans="1:9" x14ac:dyDescent="0.2">
      <c r="A16" s="59" t="s">
        <v>63</v>
      </c>
      <c r="D16" s="33">
        <v>9.6999999999999993</v>
      </c>
      <c r="E16" s="33">
        <v>6.4</v>
      </c>
      <c r="F16" s="34">
        <f t="shared" si="1"/>
        <v>16.100000000000001</v>
      </c>
      <c r="G16" s="35">
        <f t="shared" si="0"/>
        <v>8050.0000000000009</v>
      </c>
    </row>
    <row r="17" spans="1:7" x14ac:dyDescent="0.2">
      <c r="A17" s="59" t="s">
        <v>64</v>
      </c>
      <c r="D17" s="33">
        <v>3.7</v>
      </c>
      <c r="E17" s="33">
        <v>2.6</v>
      </c>
      <c r="F17" s="34">
        <f t="shared" si="1"/>
        <v>6.3000000000000007</v>
      </c>
      <c r="G17" s="35">
        <f t="shared" si="0"/>
        <v>3150.0000000000005</v>
      </c>
    </row>
    <row r="18" spans="1:7" x14ac:dyDescent="0.2">
      <c r="A18" s="59" t="s">
        <v>65</v>
      </c>
      <c r="D18" s="33">
        <v>0</v>
      </c>
      <c r="E18" s="33">
        <v>0</v>
      </c>
      <c r="F18" s="34">
        <f t="shared" si="1"/>
        <v>0</v>
      </c>
      <c r="G18" s="35">
        <f t="shared" si="0"/>
        <v>0</v>
      </c>
    </row>
    <row r="19" spans="1:7" x14ac:dyDescent="0.2">
      <c r="A19" s="59" t="s">
        <v>66</v>
      </c>
      <c r="D19" s="33">
        <v>0</v>
      </c>
      <c r="E19" s="33">
        <v>0</v>
      </c>
      <c r="F19" s="34">
        <f t="shared" si="1"/>
        <v>0</v>
      </c>
      <c r="G19" s="35">
        <f t="shared" si="0"/>
        <v>0</v>
      </c>
    </row>
    <row r="20" spans="1:7" x14ac:dyDescent="0.2">
      <c r="A20" s="59" t="s">
        <v>66</v>
      </c>
      <c r="D20" s="33">
        <v>0</v>
      </c>
      <c r="E20" s="33">
        <v>0</v>
      </c>
      <c r="F20" s="19">
        <f t="shared" si="1"/>
        <v>0</v>
      </c>
      <c r="G20" s="20">
        <f t="shared" si="0"/>
        <v>0</v>
      </c>
    </row>
    <row r="21" spans="1:7" x14ac:dyDescent="0.2">
      <c r="A21" s="56" t="s">
        <v>29</v>
      </c>
      <c r="B21" s="1"/>
      <c r="D21" s="34">
        <f>SUM(D12:D20)</f>
        <v>38.5</v>
      </c>
      <c r="E21" s="34">
        <f>SUM(E12:E20)</f>
        <v>28.300000000000004</v>
      </c>
      <c r="F21" s="25">
        <f>SUM(F12:F20)</f>
        <v>66.8</v>
      </c>
      <c r="G21" s="24">
        <f t="shared" si="0"/>
        <v>33400</v>
      </c>
    </row>
    <row r="22" spans="1:7" x14ac:dyDescent="0.2">
      <c r="A22" s="60" t="s">
        <v>30</v>
      </c>
      <c r="D22" s="35">
        <f>D21*$F$8</f>
        <v>19250</v>
      </c>
      <c r="E22" s="35">
        <f>E21*$F$8</f>
        <v>14150.000000000002</v>
      </c>
      <c r="F22" s="24">
        <f>F21*$F$8</f>
        <v>33400</v>
      </c>
      <c r="G22" s="36" t="s">
        <v>32</v>
      </c>
    </row>
    <row r="23" spans="1:7" ht="6" customHeight="1" x14ac:dyDescent="0.2">
      <c r="F23" s="35" t="s">
        <v>24</v>
      </c>
    </row>
    <row r="24" spans="1:7" x14ac:dyDescent="0.2">
      <c r="A24" s="56" t="s">
        <v>26</v>
      </c>
      <c r="B24" s="1"/>
    </row>
    <row r="25" spans="1:7" x14ac:dyDescent="0.2">
      <c r="A25" s="60" t="s">
        <v>0</v>
      </c>
      <c r="D25" s="36" t="s">
        <v>32</v>
      </c>
      <c r="E25" s="34">
        <f>C26*C27/1000</f>
        <v>109.8</v>
      </c>
      <c r="F25" s="34">
        <f>E25</f>
        <v>109.8</v>
      </c>
      <c r="G25" s="35">
        <f>F25*$F$8</f>
        <v>54900</v>
      </c>
    </row>
    <row r="26" spans="1:7" x14ac:dyDescent="0.2">
      <c r="A26" s="61" t="s">
        <v>16</v>
      </c>
      <c r="B26" s="4"/>
      <c r="C26" s="7">
        <v>3.66</v>
      </c>
    </row>
    <row r="27" spans="1:7" x14ac:dyDescent="0.2">
      <c r="A27" s="61" t="s">
        <v>15</v>
      </c>
      <c r="B27" s="4"/>
      <c r="C27" s="8">
        <v>30000</v>
      </c>
    </row>
    <row r="28" spans="1:7" x14ac:dyDescent="0.2">
      <c r="A28" s="60" t="s">
        <v>1</v>
      </c>
      <c r="D28" s="36" t="s">
        <v>32</v>
      </c>
      <c r="E28" s="34">
        <f>C29*C30</f>
        <v>109.8</v>
      </c>
      <c r="F28" s="34">
        <f>E28</f>
        <v>109.8</v>
      </c>
      <c r="G28" s="35">
        <f>F28*$F$8</f>
        <v>54900</v>
      </c>
    </row>
    <row r="29" spans="1:7" x14ac:dyDescent="0.2">
      <c r="A29" s="61" t="s">
        <v>17</v>
      </c>
      <c r="B29" s="4"/>
      <c r="C29" s="7">
        <v>0.6</v>
      </c>
    </row>
    <row r="30" spans="1:7" x14ac:dyDescent="0.2">
      <c r="A30" s="61" t="s">
        <v>18</v>
      </c>
      <c r="B30" s="4"/>
      <c r="C30" s="8">
        <v>183</v>
      </c>
    </row>
    <row r="31" spans="1:7" x14ac:dyDescent="0.2">
      <c r="A31" s="60" t="s">
        <v>2</v>
      </c>
      <c r="D31" s="36" t="s">
        <v>32</v>
      </c>
      <c r="E31" s="34">
        <f>C32*C33</f>
        <v>46.230000000000004</v>
      </c>
      <c r="F31" s="34">
        <f>E31</f>
        <v>46.230000000000004</v>
      </c>
      <c r="G31" s="35">
        <f>F31*$F$8</f>
        <v>23115.000000000004</v>
      </c>
    </row>
    <row r="32" spans="1:7" x14ac:dyDescent="0.2">
      <c r="A32" s="61" t="s">
        <v>17</v>
      </c>
      <c r="B32" s="4"/>
      <c r="C32" s="7">
        <v>0.67</v>
      </c>
    </row>
    <row r="33" spans="1:8" x14ac:dyDescent="0.2">
      <c r="A33" s="61" t="s">
        <v>18</v>
      </c>
      <c r="B33" s="4"/>
      <c r="C33" s="9">
        <v>69</v>
      </c>
    </row>
    <row r="34" spans="1:8" x14ac:dyDescent="0.2">
      <c r="A34" s="60" t="s">
        <v>3</v>
      </c>
      <c r="D34" s="36" t="s">
        <v>32</v>
      </c>
      <c r="E34" s="34">
        <f>C35*C36</f>
        <v>29.68</v>
      </c>
      <c r="F34" s="34">
        <f>E34</f>
        <v>29.68</v>
      </c>
      <c r="G34" s="35">
        <f>F34*$F$8</f>
        <v>14840</v>
      </c>
    </row>
    <row r="35" spans="1:8" x14ac:dyDescent="0.2">
      <c r="A35" s="61" t="s">
        <v>17</v>
      </c>
      <c r="B35" s="4"/>
      <c r="C35" s="7">
        <v>0.53</v>
      </c>
    </row>
    <row r="36" spans="1:8" x14ac:dyDescent="0.2">
      <c r="A36" s="61" t="s">
        <v>18</v>
      </c>
      <c r="B36" s="4"/>
      <c r="C36" s="9">
        <v>56</v>
      </c>
    </row>
    <row r="37" spans="1:8" x14ac:dyDescent="0.2">
      <c r="A37" s="60" t="s">
        <v>4</v>
      </c>
      <c r="D37" s="36" t="s">
        <v>32</v>
      </c>
      <c r="E37" s="33">
        <v>11.05</v>
      </c>
      <c r="F37" s="37">
        <f t="shared" ref="F37:F42" si="2">E37</f>
        <v>11.05</v>
      </c>
      <c r="G37" s="35">
        <f t="shared" ref="G37:G42" si="3">F37*$F$8</f>
        <v>5525</v>
      </c>
    </row>
    <row r="38" spans="1:8" x14ac:dyDescent="0.2">
      <c r="A38" s="60" t="s">
        <v>5</v>
      </c>
      <c r="D38" s="36" t="s">
        <v>32</v>
      </c>
      <c r="E38" s="33">
        <v>45</v>
      </c>
      <c r="F38" s="37">
        <f t="shared" si="2"/>
        <v>45</v>
      </c>
      <c r="G38" s="35">
        <f t="shared" si="3"/>
        <v>22500</v>
      </c>
    </row>
    <row r="39" spans="1:8" x14ac:dyDescent="0.2">
      <c r="A39" s="60" t="s">
        <v>22</v>
      </c>
      <c r="D39" s="36" t="s">
        <v>32</v>
      </c>
      <c r="E39" s="33">
        <v>20</v>
      </c>
      <c r="F39" s="37">
        <f t="shared" si="2"/>
        <v>20</v>
      </c>
      <c r="G39" s="35">
        <f t="shared" si="3"/>
        <v>10000</v>
      </c>
    </row>
    <row r="40" spans="1:8" x14ac:dyDescent="0.2">
      <c r="A40" s="60" t="s">
        <v>6</v>
      </c>
      <c r="D40" s="36" t="s">
        <v>32</v>
      </c>
      <c r="E40" s="33">
        <v>17.5</v>
      </c>
      <c r="F40" s="37">
        <f t="shared" si="2"/>
        <v>17.5</v>
      </c>
      <c r="G40" s="35">
        <f t="shared" si="3"/>
        <v>8750</v>
      </c>
    </row>
    <row r="41" spans="1:8" x14ac:dyDescent="0.2">
      <c r="A41" s="60" t="s">
        <v>7</v>
      </c>
      <c r="D41" s="36" t="s">
        <v>32</v>
      </c>
      <c r="E41" s="33">
        <v>12.2</v>
      </c>
      <c r="F41" s="37">
        <f t="shared" si="2"/>
        <v>12.2</v>
      </c>
      <c r="G41" s="35">
        <f t="shared" si="3"/>
        <v>6100</v>
      </c>
    </row>
    <row r="42" spans="1:8" x14ac:dyDescent="0.2">
      <c r="A42" s="60" t="s">
        <v>27</v>
      </c>
      <c r="D42" s="36" t="s">
        <v>32</v>
      </c>
      <c r="E42" s="34">
        <f>(E21+E25+E28+E31+E34+E37+E38+E39+E40+E41)*C43*C44/12</f>
        <v>24.341733333333337</v>
      </c>
      <c r="F42" s="37">
        <f t="shared" si="2"/>
        <v>24.341733333333337</v>
      </c>
      <c r="G42" s="35">
        <f t="shared" si="3"/>
        <v>12170.866666666669</v>
      </c>
    </row>
    <row r="43" spans="1:8" x14ac:dyDescent="0.2">
      <c r="A43" s="61" t="s">
        <v>20</v>
      </c>
      <c r="B43" s="4"/>
      <c r="C43" s="10">
        <v>8</v>
      </c>
    </row>
    <row r="44" spans="1:8" x14ac:dyDescent="0.2">
      <c r="A44" s="61" t="s">
        <v>19</v>
      </c>
      <c r="B44" s="4"/>
      <c r="C44" s="11">
        <v>8.5000000000000006E-2</v>
      </c>
      <c r="E44" s="15"/>
      <c r="F44" s="15" t="s">
        <v>69</v>
      </c>
      <c r="G44" s="15" t="s">
        <v>69</v>
      </c>
    </row>
    <row r="45" spans="1:8" x14ac:dyDescent="0.2">
      <c r="A45" s="56" t="s">
        <v>21</v>
      </c>
      <c r="B45" s="1"/>
      <c r="D45" s="36" t="s">
        <v>32</v>
      </c>
      <c r="E45" s="34">
        <f>E25+E28+E31+E34+E37+E38+E39+E40+E41+E42</f>
        <v>425.6017333333333</v>
      </c>
      <c r="F45" s="25">
        <f>E45</f>
        <v>425.6017333333333</v>
      </c>
      <c r="G45" s="24">
        <f>F45*$F$8</f>
        <v>212800.86666666664</v>
      </c>
    </row>
    <row r="46" spans="1:8" ht="6" customHeight="1" x14ac:dyDescent="0.2"/>
    <row r="47" spans="1:8" x14ac:dyDescent="0.2">
      <c r="A47" s="56" t="s">
        <v>53</v>
      </c>
      <c r="B47" s="1"/>
      <c r="H47" s="4" t="s">
        <v>79</v>
      </c>
    </row>
    <row r="48" spans="1:8" x14ac:dyDescent="0.2">
      <c r="A48" s="59" t="s">
        <v>67</v>
      </c>
      <c r="D48" s="33">
        <v>21.5</v>
      </c>
      <c r="E48" s="33">
        <v>9</v>
      </c>
      <c r="F48" s="34">
        <f t="shared" ref="F48:F60" si="4">SUM(D48:E48)</f>
        <v>30.5</v>
      </c>
      <c r="G48" s="35">
        <f>F48*$F$8</f>
        <v>15250</v>
      </c>
    </row>
    <row r="49" spans="1:8" x14ac:dyDescent="0.2">
      <c r="A49" s="59" t="s">
        <v>82</v>
      </c>
      <c r="D49" s="33">
        <v>10.4</v>
      </c>
      <c r="E49" s="33">
        <v>3.9</v>
      </c>
      <c r="F49" s="34">
        <f>SUM(D49:E49)</f>
        <v>14.3</v>
      </c>
      <c r="G49" s="35">
        <f>F49*$F$8</f>
        <v>7150</v>
      </c>
    </row>
    <row r="50" spans="1:8" x14ac:dyDescent="0.2">
      <c r="A50" s="62" t="s">
        <v>68</v>
      </c>
      <c r="D50" s="38">
        <f>C51*F7</f>
        <v>13.319999999999999</v>
      </c>
      <c r="E50" s="38">
        <f>C52*F7</f>
        <v>9.0649999999999995</v>
      </c>
      <c r="F50" s="34">
        <f t="shared" si="4"/>
        <v>22.384999999999998</v>
      </c>
      <c r="G50" s="35">
        <f>F50*$F$8</f>
        <v>11192.499999999998</v>
      </c>
    </row>
    <row r="51" spans="1:8" x14ac:dyDescent="0.2">
      <c r="A51" s="61" t="s">
        <v>70</v>
      </c>
      <c r="C51" s="7">
        <v>7.1999999999999995E-2</v>
      </c>
      <c r="D51" s="17"/>
      <c r="E51" s="17"/>
    </row>
    <row r="52" spans="1:8" x14ac:dyDescent="0.2">
      <c r="A52" s="61" t="s">
        <v>71</v>
      </c>
      <c r="B52" s="4"/>
      <c r="C52" s="7">
        <v>4.9000000000000002E-2</v>
      </c>
      <c r="D52" s="17"/>
      <c r="E52" s="17"/>
    </row>
    <row r="53" spans="1:8" x14ac:dyDescent="0.2">
      <c r="A53" s="62" t="s">
        <v>72</v>
      </c>
      <c r="D53" s="38">
        <f>C54*F7</f>
        <v>9.25</v>
      </c>
      <c r="E53" s="38">
        <f>C55*F7</f>
        <v>34.410000000000004</v>
      </c>
      <c r="F53" s="34">
        <f t="shared" si="4"/>
        <v>43.660000000000004</v>
      </c>
      <c r="G53" s="35">
        <f>F53*$F$8</f>
        <v>21830.000000000004</v>
      </c>
      <c r="H53" s="4" t="s">
        <v>81</v>
      </c>
    </row>
    <row r="54" spans="1:8" x14ac:dyDescent="0.2">
      <c r="A54" s="61" t="s">
        <v>70</v>
      </c>
      <c r="C54" s="7">
        <v>0.05</v>
      </c>
      <c r="D54" s="17"/>
      <c r="E54" s="17"/>
    </row>
    <row r="55" spans="1:8" x14ac:dyDescent="0.2">
      <c r="A55" s="61" t="s">
        <v>71</v>
      </c>
      <c r="B55" s="4"/>
      <c r="C55" s="7">
        <f>1.55*0.02*6</f>
        <v>0.18600000000000003</v>
      </c>
      <c r="D55" s="17"/>
      <c r="E55" s="17"/>
    </row>
    <row r="56" spans="1:8" x14ac:dyDescent="0.2">
      <c r="A56" s="62" t="s">
        <v>73</v>
      </c>
      <c r="D56" s="38">
        <f>C57*F7</f>
        <v>5.4574999999999996</v>
      </c>
      <c r="E56" s="38">
        <f>C58*F7</f>
        <v>4.8285</v>
      </c>
      <c r="F56" s="34">
        <f t="shared" si="4"/>
        <v>10.286</v>
      </c>
      <c r="G56" s="35">
        <f>F56*$F$8</f>
        <v>5143</v>
      </c>
    </row>
    <row r="57" spans="1:8" x14ac:dyDescent="0.2">
      <c r="A57" s="61" t="s">
        <v>70</v>
      </c>
      <c r="C57" s="7">
        <v>2.9499999999999998E-2</v>
      </c>
    </row>
    <row r="58" spans="1:8" x14ac:dyDescent="0.2">
      <c r="A58" s="61" t="s">
        <v>71</v>
      </c>
      <c r="B58" s="4"/>
      <c r="C58" s="7">
        <v>2.6100000000000002E-2</v>
      </c>
    </row>
    <row r="59" spans="1:8" x14ac:dyDescent="0.2">
      <c r="A59" s="59" t="s">
        <v>65</v>
      </c>
      <c r="D59" s="33">
        <v>0</v>
      </c>
      <c r="E59" s="33">
        <v>0</v>
      </c>
      <c r="F59" s="21">
        <f t="shared" si="4"/>
        <v>0</v>
      </c>
      <c r="G59" s="22">
        <f>F59*$F$8</f>
        <v>0</v>
      </c>
    </row>
    <row r="60" spans="1:8" x14ac:dyDescent="0.2">
      <c r="A60" s="56" t="s">
        <v>29</v>
      </c>
      <c r="B60" s="1"/>
      <c r="D60" s="34">
        <f>SUM(D48:D59)</f>
        <v>59.927499999999995</v>
      </c>
      <c r="E60" s="34">
        <f>SUM(E48:E59)</f>
        <v>61.203499999999998</v>
      </c>
      <c r="F60" s="25">
        <f t="shared" si="4"/>
        <v>121.131</v>
      </c>
      <c r="G60" s="24">
        <f>F60*$F$8</f>
        <v>60565.5</v>
      </c>
    </row>
    <row r="61" spans="1:8" x14ac:dyDescent="0.2">
      <c r="A61" s="60" t="s">
        <v>30</v>
      </c>
      <c r="D61" s="35">
        <f>D60*$F$8</f>
        <v>29963.749999999996</v>
      </c>
      <c r="E61" s="35">
        <f>E60*$F$8</f>
        <v>30601.75</v>
      </c>
      <c r="F61" s="24">
        <f>F60*$F$8</f>
        <v>60565.5</v>
      </c>
      <c r="G61" s="36" t="s">
        <v>32</v>
      </c>
    </row>
    <row r="62" spans="1:8" ht="6" customHeight="1" x14ac:dyDescent="0.2"/>
    <row r="63" spans="1:8" x14ac:dyDescent="0.2">
      <c r="A63" s="56" t="s">
        <v>8</v>
      </c>
      <c r="B63" s="1"/>
      <c r="D63" s="34" t="s">
        <v>24</v>
      </c>
      <c r="F63" s="34" t="str">
        <f>D63</f>
        <v xml:space="preserve"> </v>
      </c>
      <c r="G63" s="35" t="s">
        <v>24</v>
      </c>
    </row>
    <row r="64" spans="1:8" x14ac:dyDescent="0.2">
      <c r="A64" s="60" t="s">
        <v>37</v>
      </c>
      <c r="B64" s="1"/>
      <c r="D64" s="19">
        <f>C65*C66</f>
        <v>53.199999999999996</v>
      </c>
      <c r="E64" s="36" t="s">
        <v>32</v>
      </c>
      <c r="F64" s="34">
        <f>D64</f>
        <v>53.199999999999996</v>
      </c>
      <c r="G64" s="35">
        <f>F64*$F$8</f>
        <v>26599.999999999996</v>
      </c>
    </row>
    <row r="65" spans="1:7" x14ac:dyDescent="0.2">
      <c r="A65" s="61" t="s">
        <v>35</v>
      </c>
      <c r="B65" s="4"/>
      <c r="C65" s="10">
        <v>2.8</v>
      </c>
    </row>
    <row r="66" spans="1:7" x14ac:dyDescent="0.2">
      <c r="A66" s="61" t="s">
        <v>36</v>
      </c>
      <c r="B66" s="4"/>
      <c r="C66" s="7">
        <v>19</v>
      </c>
    </row>
    <row r="67" spans="1:7" x14ac:dyDescent="0.2">
      <c r="A67" s="60" t="s">
        <v>38</v>
      </c>
      <c r="B67" s="4"/>
      <c r="C67" s="12"/>
      <c r="D67" s="36" t="s">
        <v>32</v>
      </c>
      <c r="E67" s="19">
        <f>C68*C69</f>
        <v>0</v>
      </c>
      <c r="F67" s="34">
        <f>E67</f>
        <v>0</v>
      </c>
      <c r="G67" s="35">
        <f>F67*$F$8</f>
        <v>0</v>
      </c>
    </row>
    <row r="68" spans="1:7" x14ac:dyDescent="0.2">
      <c r="A68" s="61" t="s">
        <v>35</v>
      </c>
      <c r="B68" s="4"/>
      <c r="C68" s="10">
        <v>0</v>
      </c>
      <c r="G68" s="35" t="s">
        <v>24</v>
      </c>
    </row>
    <row r="69" spans="1:7" x14ac:dyDescent="0.2">
      <c r="A69" s="61" t="s">
        <v>36</v>
      </c>
      <c r="B69" s="4"/>
      <c r="C69" s="7">
        <v>0</v>
      </c>
      <c r="E69" s="15"/>
      <c r="F69" s="15" t="s">
        <v>69</v>
      </c>
      <c r="G69" s="15" t="s">
        <v>69</v>
      </c>
    </row>
    <row r="70" spans="1:7" x14ac:dyDescent="0.2">
      <c r="A70" s="56" t="s">
        <v>21</v>
      </c>
      <c r="D70" s="34">
        <f>D64</f>
        <v>53.199999999999996</v>
      </c>
      <c r="E70" s="34">
        <f>E67</f>
        <v>0</v>
      </c>
      <c r="F70" s="25">
        <f>F64+F67</f>
        <v>53.199999999999996</v>
      </c>
      <c r="G70" s="24">
        <f>F70*$F$8</f>
        <v>26599.999999999996</v>
      </c>
    </row>
    <row r="71" spans="1:7" ht="6" customHeight="1" x14ac:dyDescent="0.2">
      <c r="A71" s="56"/>
    </row>
    <row r="72" spans="1:7" x14ac:dyDescent="0.2">
      <c r="A72" s="56" t="s">
        <v>9</v>
      </c>
      <c r="B72" s="1"/>
    </row>
    <row r="73" spans="1:7" x14ac:dyDescent="0.2">
      <c r="A73" s="60" t="s">
        <v>10</v>
      </c>
      <c r="D73" s="33">
        <v>285</v>
      </c>
      <c r="E73" s="36" t="s">
        <v>32</v>
      </c>
      <c r="F73" s="34">
        <f>D73</f>
        <v>285</v>
      </c>
      <c r="G73" s="35">
        <f>F73*$F$8</f>
        <v>142500</v>
      </c>
    </row>
    <row r="74" spans="1:7" ht="6" customHeight="1" x14ac:dyDescent="0.2"/>
    <row r="75" spans="1:7" x14ac:dyDescent="0.2">
      <c r="A75" s="56" t="s">
        <v>25</v>
      </c>
      <c r="B75" s="1"/>
      <c r="F75" s="15" t="s">
        <v>69</v>
      </c>
      <c r="G75" s="15" t="s">
        <v>69</v>
      </c>
    </row>
    <row r="76" spans="1:7" x14ac:dyDescent="0.2">
      <c r="A76" s="60" t="s">
        <v>11</v>
      </c>
      <c r="D76" s="34">
        <f>D21+D60+D70+D73</f>
        <v>436.6275</v>
      </c>
      <c r="E76" s="34">
        <f>E21+E45+E60+E70</f>
        <v>515.10523333333333</v>
      </c>
      <c r="F76" s="25">
        <f>F21+F45+F60+F70+F73</f>
        <v>951.73273333333339</v>
      </c>
      <c r="G76" s="24">
        <f>F76*$F$8</f>
        <v>475866.3666666667</v>
      </c>
    </row>
    <row r="77" spans="1:7" x14ac:dyDescent="0.2">
      <c r="A77" s="60" t="s">
        <v>12</v>
      </c>
      <c r="C77" s="34"/>
      <c r="D77" s="34">
        <f>IF($F7&gt;0,D76/$F$7,0)</f>
        <v>2.3601486486486487</v>
      </c>
      <c r="E77" s="34">
        <f>IF($F7&gt;0,E76/$F$7,0)</f>
        <v>2.7843526126126128</v>
      </c>
      <c r="F77" s="34">
        <f>IF($F7&gt;0,F76/$F$7,0)</f>
        <v>5.1445012612612615</v>
      </c>
      <c r="G77" s="36" t="s">
        <v>32</v>
      </c>
    </row>
    <row r="78" spans="1:7" x14ac:dyDescent="0.2">
      <c r="A78" s="60" t="s">
        <v>31</v>
      </c>
      <c r="D78" s="35">
        <f>D76*$F$8</f>
        <v>218313.75</v>
      </c>
      <c r="E78" s="35">
        <f>E76*$F$8</f>
        <v>257552.61666666667</v>
      </c>
      <c r="F78" s="24">
        <f>F76*$F$8</f>
        <v>475866.3666666667</v>
      </c>
      <c r="G78" s="36" t="s">
        <v>32</v>
      </c>
    </row>
    <row r="79" spans="1:7" ht="6" customHeight="1" x14ac:dyDescent="0.2">
      <c r="D79" s="35"/>
      <c r="E79" s="35"/>
      <c r="F79" s="35"/>
      <c r="G79" s="36"/>
    </row>
    <row r="80" spans="1:7" x14ac:dyDescent="0.2">
      <c r="E80" s="3" t="s">
        <v>45</v>
      </c>
      <c r="F80" s="5" t="s">
        <v>49</v>
      </c>
      <c r="G80" s="3" t="s">
        <v>46</v>
      </c>
    </row>
    <row r="81" spans="1:8" x14ac:dyDescent="0.2">
      <c r="D81" s="2"/>
      <c r="E81" s="2" t="s">
        <v>48</v>
      </c>
      <c r="F81" s="2" t="s">
        <v>47</v>
      </c>
      <c r="G81" s="2" t="s">
        <v>34</v>
      </c>
    </row>
    <row r="82" spans="1:8" x14ac:dyDescent="0.2">
      <c r="A82" s="56" t="s">
        <v>44</v>
      </c>
      <c r="D82" s="35" t="s">
        <v>24</v>
      </c>
      <c r="E82" s="35"/>
      <c r="F82" s="35"/>
    </row>
    <row r="83" spans="1:8" x14ac:dyDescent="0.2">
      <c r="A83" s="63" t="s">
        <v>39</v>
      </c>
      <c r="C83" s="7">
        <v>0</v>
      </c>
      <c r="D83" s="39" t="s">
        <v>24</v>
      </c>
      <c r="E83" s="36" t="s">
        <v>32</v>
      </c>
      <c r="F83" s="34">
        <f>F7*C83</f>
        <v>0</v>
      </c>
      <c r="G83" s="35">
        <f>F83*F$8</f>
        <v>0</v>
      </c>
      <c r="H83" s="72" t="s">
        <v>84</v>
      </c>
    </row>
    <row r="84" spans="1:8" x14ac:dyDescent="0.2">
      <c r="A84" s="60" t="s">
        <v>40</v>
      </c>
      <c r="D84" s="35" t="s">
        <v>24</v>
      </c>
      <c r="E84" s="36" t="s">
        <v>32</v>
      </c>
      <c r="F84" s="33">
        <v>0</v>
      </c>
      <c r="G84" s="35">
        <f>F84*F$8</f>
        <v>0</v>
      </c>
    </row>
    <row r="85" spans="1:8" s="28" customFormat="1" ht="12.75" customHeight="1" x14ac:dyDescent="0.2">
      <c r="A85" s="64" t="s">
        <v>76</v>
      </c>
      <c r="B85" s="40"/>
      <c r="C85" s="41">
        <v>0</v>
      </c>
      <c r="E85" s="42" t="s">
        <v>32</v>
      </c>
      <c r="F85" s="43">
        <f>F7*C85</f>
        <v>0</v>
      </c>
      <c r="G85" s="44">
        <f>F85*F$8</f>
        <v>0</v>
      </c>
      <c r="H85" s="73" t="s">
        <v>85</v>
      </c>
    </row>
    <row r="86" spans="1:8" x14ac:dyDescent="0.2">
      <c r="A86" s="56" t="s">
        <v>42</v>
      </c>
      <c r="B86" s="1"/>
      <c r="C86" s="45"/>
      <c r="E86" s="36" t="s">
        <v>32</v>
      </c>
      <c r="F86" s="25">
        <f>F83+F84+F85</f>
        <v>0</v>
      </c>
      <c r="G86" s="24">
        <f>F86*F$8</f>
        <v>0</v>
      </c>
    </row>
    <row r="87" spans="1:8" ht="3.75" customHeight="1" x14ac:dyDescent="0.2">
      <c r="A87" s="61"/>
      <c r="B87" s="1"/>
      <c r="C87" s="45"/>
      <c r="E87" s="15"/>
      <c r="F87" s="27" t="s">
        <v>69</v>
      </c>
      <c r="G87" s="26" t="s">
        <v>69</v>
      </c>
    </row>
    <row r="88" spans="1:8" x14ac:dyDescent="0.2">
      <c r="A88" s="56" t="s">
        <v>43</v>
      </c>
      <c r="B88" s="1"/>
      <c r="C88" s="45"/>
      <c r="E88" s="34">
        <f>F86-E76</f>
        <v>-515.10523333333333</v>
      </c>
      <c r="F88" s="25">
        <f>F86-F76</f>
        <v>-951.73273333333339</v>
      </c>
      <c r="G88" s="24">
        <f>G86-G76</f>
        <v>-475866.3666666667</v>
      </c>
    </row>
    <row r="89" spans="1:8" x14ac:dyDescent="0.2">
      <c r="A89" s="56"/>
      <c r="B89" s="1"/>
      <c r="C89" s="45"/>
      <c r="E89" s="34"/>
      <c r="F89" s="34"/>
      <c r="G89" s="35"/>
    </row>
    <row r="90" spans="1:8" x14ac:dyDescent="0.2">
      <c r="A90" s="56" t="s">
        <v>41</v>
      </c>
      <c r="B90" s="1"/>
      <c r="C90" s="45"/>
      <c r="F90" s="34"/>
    </row>
    <row r="91" spans="1:8" x14ac:dyDescent="0.2">
      <c r="A91" s="65" t="s">
        <v>86</v>
      </c>
      <c r="B91" s="13"/>
      <c r="C91" s="14"/>
      <c r="D91" s="46"/>
      <c r="E91" s="46"/>
      <c r="F91" s="46"/>
      <c r="G91" s="46"/>
    </row>
    <row r="92" spans="1:8" x14ac:dyDescent="0.2">
      <c r="A92" s="74" t="s">
        <v>74</v>
      </c>
      <c r="B92" s="17"/>
      <c r="C92" s="17"/>
      <c r="D92" s="17"/>
      <c r="E92" s="17"/>
      <c r="F92" s="17"/>
      <c r="G92" s="17"/>
    </row>
    <row r="93" spans="1:8" x14ac:dyDescent="0.2">
      <c r="A93" s="53" t="s">
        <v>58</v>
      </c>
      <c r="C93" s="17"/>
      <c r="E93" s="17"/>
      <c r="F93" s="17"/>
      <c r="G93" s="17"/>
    </row>
    <row r="94" spans="1:8" x14ac:dyDescent="0.2">
      <c r="A94" s="66">
        <f ca="1">TODAY()</f>
        <v>45300</v>
      </c>
      <c r="B94" s="17"/>
      <c r="C94" s="17"/>
      <c r="D94" s="17"/>
      <c r="E94" s="17"/>
      <c r="F94" s="17"/>
      <c r="G94" s="17"/>
    </row>
    <row r="95" spans="1:8" x14ac:dyDescent="0.2">
      <c r="A95" s="66"/>
      <c r="B95" s="17"/>
      <c r="C95" s="17"/>
      <c r="D95" s="17"/>
      <c r="E95" s="17"/>
      <c r="F95" s="17"/>
      <c r="G95" s="17"/>
    </row>
    <row r="96" spans="1:8" x14ac:dyDescent="0.2">
      <c r="A96" s="68" t="s">
        <v>83</v>
      </c>
    </row>
    <row r="97" spans="1:9" ht="13.7" customHeight="1" x14ac:dyDescent="0.2">
      <c r="B97" s="49"/>
      <c r="C97" s="49"/>
      <c r="D97" s="49"/>
      <c r="E97" s="49"/>
      <c r="F97" s="49"/>
      <c r="G97" s="49"/>
      <c r="H97" s="47"/>
      <c r="I97" s="47"/>
    </row>
    <row r="98" spans="1:9" ht="21.75" customHeight="1" x14ac:dyDescent="0.2">
      <c r="A98" s="67"/>
      <c r="B98" s="49"/>
      <c r="C98" s="49"/>
      <c r="D98" s="49"/>
      <c r="E98" s="49"/>
      <c r="F98" s="49"/>
      <c r="G98" s="49"/>
      <c r="H98" s="47"/>
      <c r="I98" s="47"/>
    </row>
    <row r="99" spans="1:9" ht="17.45" customHeight="1" x14ac:dyDescent="0.2">
      <c r="A99" s="67"/>
      <c r="B99" s="49"/>
      <c r="C99" s="49"/>
      <c r="D99" s="49"/>
      <c r="E99" s="49"/>
      <c r="F99" s="49"/>
      <c r="G99" s="49"/>
      <c r="H99" s="47"/>
      <c r="I99" s="47"/>
    </row>
  </sheetData>
  <sheetProtection sheet="1" objects="1" scenarios="1"/>
  <phoneticPr fontId="5" type="noConversion"/>
  <hyperlinks>
    <hyperlink ref="A85" r:id="rId1" display="    Expected LDP rate" xr:uid="{00000000-0004-0000-0000-000001000000}"/>
    <hyperlink ref="H83" r:id="rId2" xr:uid="{00000000-0004-0000-0000-000003000000}"/>
    <hyperlink ref="H85" r:id="rId3" xr:uid="{00000000-0004-0000-0000-000004000000}"/>
    <hyperlink ref="A3" r:id="rId4" xr:uid="{3AFCA42A-B0B1-4CC8-81F9-94AE75B589B3}"/>
    <hyperlink ref="A92" r:id="rId5" xr:uid="{5A9E174C-D4DA-409E-8343-E06B1BFCAF74}"/>
  </hyperlinks>
  <pageMargins left="0.75" right="0.75" top="0.75" bottom="0.75" header="0.5" footer="0.5"/>
  <pageSetup fitToHeight="2" orientation="portrait" horizontalDpi="300" verticalDpi="300" r:id="rId6"/>
  <headerFooter alignWithMargins="0">
    <oddHeader>&amp;LIowa State University Extension and Outreach&amp;RAg Decision Maker File A1-20</oddHeader>
    <oddFooter>&amp;Lhttp://www.extension.iastate.edu/agdm/crops/xls/a1-20cfc_tbl1.xlsx</oddFooter>
  </headerFooter>
  <rowBreaks count="1" manualBreakCount="1">
    <brk id="46" max="6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autoPageBreaks="0" fitToPage="1"/>
  </sheetPr>
  <dimension ref="A1:I99"/>
  <sheetViews>
    <sheetView showGridLines="0" zoomScaleNormal="100" workbookViewId="0"/>
  </sheetViews>
  <sheetFormatPr defaultColWidth="9.140625" defaultRowHeight="12.75" x14ac:dyDescent="0.2"/>
  <cols>
    <col min="1" max="1" width="22.140625" style="60" customWidth="1"/>
    <col min="2" max="2" width="10.140625" style="23" customWidth="1"/>
    <col min="3" max="3" width="7.5703125" style="23" customWidth="1"/>
    <col min="4" max="7" width="12.140625" style="23" customWidth="1"/>
    <col min="8" max="16384" width="9.140625" style="23"/>
  </cols>
  <sheetData>
    <row r="1" spans="1:9" s="70" customFormat="1" ht="26.25" customHeight="1" thickBot="1" x14ac:dyDescent="0.35">
      <c r="A1" s="69" t="s">
        <v>77</v>
      </c>
    </row>
    <row r="2" spans="1:9" ht="16.5" thickTop="1" x14ac:dyDescent="0.25">
      <c r="A2" s="71" t="s">
        <v>75</v>
      </c>
      <c r="B2" s="1"/>
    </row>
    <row r="3" spans="1:9" ht="12.75" customHeight="1" x14ac:dyDescent="0.2">
      <c r="A3" s="74" t="s">
        <v>87</v>
      </c>
      <c r="B3" s="18"/>
      <c r="C3" s="18"/>
      <c r="D3" s="18"/>
      <c r="E3" s="18"/>
      <c r="F3" s="18"/>
      <c r="G3" s="18"/>
      <c r="H3" s="18"/>
      <c r="I3" s="18"/>
    </row>
    <row r="4" spans="1:9" x14ac:dyDescent="0.2">
      <c r="A4" s="53" t="s">
        <v>80</v>
      </c>
      <c r="B4" s="18"/>
      <c r="C4" s="18"/>
      <c r="D4" s="18"/>
      <c r="E4" s="18"/>
      <c r="F4" s="18"/>
      <c r="G4" s="18"/>
      <c r="H4" s="18"/>
      <c r="I4" s="18"/>
    </row>
    <row r="5" spans="1:9" x14ac:dyDescent="0.2">
      <c r="A5" s="54" t="s">
        <v>57</v>
      </c>
      <c r="B5" s="29"/>
      <c r="C5" s="30"/>
    </row>
    <row r="6" spans="1:9" x14ac:dyDescent="0.2">
      <c r="A6" s="55"/>
    </row>
    <row r="7" spans="1:9" x14ac:dyDescent="0.2">
      <c r="A7" s="56" t="s">
        <v>54</v>
      </c>
      <c r="E7" s="3" t="s">
        <v>50</v>
      </c>
      <c r="F7" s="31"/>
      <c r="G7" s="5" t="s">
        <v>55</v>
      </c>
    </row>
    <row r="8" spans="1:9" x14ac:dyDescent="0.2">
      <c r="A8" s="57" t="s">
        <v>56</v>
      </c>
      <c r="B8" s="51"/>
      <c r="C8" s="52"/>
      <c r="E8" s="3" t="s">
        <v>28</v>
      </c>
      <c r="F8" s="32"/>
    </row>
    <row r="9" spans="1:9" ht="9" customHeight="1" x14ac:dyDescent="0.2">
      <c r="A9" s="58"/>
      <c r="B9" s="6"/>
    </row>
    <row r="10" spans="1:9" x14ac:dyDescent="0.2">
      <c r="A10" s="56"/>
      <c r="B10" s="1"/>
      <c r="D10" s="50" t="s">
        <v>51</v>
      </c>
      <c r="E10" s="16"/>
      <c r="F10" s="16"/>
      <c r="G10" s="3" t="s">
        <v>33</v>
      </c>
    </row>
    <row r="11" spans="1:9" x14ac:dyDescent="0.2">
      <c r="A11" s="56" t="s">
        <v>52</v>
      </c>
      <c r="D11" s="15" t="s">
        <v>13</v>
      </c>
      <c r="E11" s="15" t="s">
        <v>14</v>
      </c>
      <c r="F11" s="2" t="s">
        <v>23</v>
      </c>
      <c r="G11" s="2" t="s">
        <v>34</v>
      </c>
      <c r="H11" s="48" t="s">
        <v>78</v>
      </c>
    </row>
    <row r="12" spans="1:9" x14ac:dyDescent="0.2">
      <c r="A12" s="59" t="s">
        <v>59</v>
      </c>
      <c r="D12" s="33"/>
      <c r="E12" s="33"/>
      <c r="F12" s="34">
        <f>D12+E12</f>
        <v>0</v>
      </c>
      <c r="G12" s="35">
        <f t="shared" ref="G12:G21" si="0">F12*$F$8</f>
        <v>0</v>
      </c>
    </row>
    <row r="13" spans="1:9" x14ac:dyDescent="0.2">
      <c r="A13" s="59" t="s">
        <v>60</v>
      </c>
      <c r="D13" s="33"/>
      <c r="E13" s="33"/>
      <c r="F13" s="34">
        <f t="shared" ref="F13:F20" si="1">D13+E13</f>
        <v>0</v>
      </c>
      <c r="G13" s="35">
        <f t="shared" si="0"/>
        <v>0</v>
      </c>
    </row>
    <row r="14" spans="1:9" x14ac:dyDescent="0.2">
      <c r="A14" s="59" t="s">
        <v>61</v>
      </c>
      <c r="D14" s="33"/>
      <c r="E14" s="33"/>
      <c r="F14" s="34">
        <f t="shared" si="1"/>
        <v>0</v>
      </c>
      <c r="G14" s="35">
        <f t="shared" si="0"/>
        <v>0</v>
      </c>
    </row>
    <row r="15" spans="1:9" x14ac:dyDescent="0.2">
      <c r="A15" s="59" t="s">
        <v>62</v>
      </c>
      <c r="D15" s="33"/>
      <c r="E15" s="33"/>
      <c r="F15" s="34">
        <f t="shared" si="1"/>
        <v>0</v>
      </c>
      <c r="G15" s="35">
        <f t="shared" si="0"/>
        <v>0</v>
      </c>
    </row>
    <row r="16" spans="1:9" x14ac:dyDescent="0.2">
      <c r="A16" s="59" t="s">
        <v>63</v>
      </c>
      <c r="D16" s="33"/>
      <c r="E16" s="33"/>
      <c r="F16" s="34">
        <f t="shared" si="1"/>
        <v>0</v>
      </c>
      <c r="G16" s="35">
        <f t="shared" si="0"/>
        <v>0</v>
      </c>
    </row>
    <row r="17" spans="1:7" x14ac:dyDescent="0.2">
      <c r="A17" s="59" t="s">
        <v>64</v>
      </c>
      <c r="D17" s="33"/>
      <c r="E17" s="33"/>
      <c r="F17" s="34">
        <f t="shared" si="1"/>
        <v>0</v>
      </c>
      <c r="G17" s="35">
        <f t="shared" si="0"/>
        <v>0</v>
      </c>
    </row>
    <row r="18" spans="1:7" x14ac:dyDescent="0.2">
      <c r="A18" s="59" t="s">
        <v>65</v>
      </c>
      <c r="D18" s="33"/>
      <c r="E18" s="33"/>
      <c r="F18" s="34">
        <f t="shared" si="1"/>
        <v>0</v>
      </c>
      <c r="G18" s="35">
        <f t="shared" si="0"/>
        <v>0</v>
      </c>
    </row>
    <row r="19" spans="1:7" x14ac:dyDescent="0.2">
      <c r="A19" s="59" t="s">
        <v>66</v>
      </c>
      <c r="D19" s="33"/>
      <c r="E19" s="33"/>
      <c r="F19" s="34">
        <f t="shared" si="1"/>
        <v>0</v>
      </c>
      <c r="G19" s="35">
        <f t="shared" si="0"/>
        <v>0</v>
      </c>
    </row>
    <row r="20" spans="1:7" x14ac:dyDescent="0.2">
      <c r="A20" s="59" t="s">
        <v>66</v>
      </c>
      <c r="D20" s="33"/>
      <c r="E20" s="33"/>
      <c r="F20" s="19">
        <f t="shared" si="1"/>
        <v>0</v>
      </c>
      <c r="G20" s="20">
        <f t="shared" si="0"/>
        <v>0</v>
      </c>
    </row>
    <row r="21" spans="1:7" x14ac:dyDescent="0.2">
      <c r="A21" s="56" t="s">
        <v>29</v>
      </c>
      <c r="B21" s="1"/>
      <c r="D21" s="34">
        <f>SUM(D12:D20)</f>
        <v>0</v>
      </c>
      <c r="E21" s="34">
        <f>SUM(E12:E20)</f>
        <v>0</v>
      </c>
      <c r="F21" s="25">
        <f>SUM(F12:F20)</f>
        <v>0</v>
      </c>
      <c r="G21" s="24">
        <f t="shared" si="0"/>
        <v>0</v>
      </c>
    </row>
    <row r="22" spans="1:7" x14ac:dyDescent="0.2">
      <c r="A22" s="60" t="s">
        <v>30</v>
      </c>
      <c r="D22" s="35">
        <f>D21*$F$8</f>
        <v>0</v>
      </c>
      <c r="E22" s="35">
        <f>E21*$F$8</f>
        <v>0</v>
      </c>
      <c r="F22" s="24">
        <f>F21*$F$8</f>
        <v>0</v>
      </c>
      <c r="G22" s="36" t="s">
        <v>32</v>
      </c>
    </row>
    <row r="23" spans="1:7" ht="6" customHeight="1" x14ac:dyDescent="0.2">
      <c r="F23" s="35" t="s">
        <v>24</v>
      </c>
    </row>
    <row r="24" spans="1:7" x14ac:dyDescent="0.2">
      <c r="A24" s="56" t="s">
        <v>26</v>
      </c>
      <c r="B24" s="1"/>
    </row>
    <row r="25" spans="1:7" x14ac:dyDescent="0.2">
      <c r="A25" s="60" t="s">
        <v>0</v>
      </c>
      <c r="D25" s="36" t="s">
        <v>32</v>
      </c>
      <c r="E25" s="34">
        <f>C26*C27/1000</f>
        <v>0</v>
      </c>
      <c r="F25" s="34">
        <f>E25</f>
        <v>0</v>
      </c>
      <c r="G25" s="35">
        <f>F25*$F$8</f>
        <v>0</v>
      </c>
    </row>
    <row r="26" spans="1:7" x14ac:dyDescent="0.2">
      <c r="A26" s="61" t="s">
        <v>16</v>
      </c>
      <c r="B26" s="4"/>
      <c r="C26" s="7"/>
    </row>
    <row r="27" spans="1:7" x14ac:dyDescent="0.2">
      <c r="A27" s="61" t="s">
        <v>15</v>
      </c>
      <c r="B27" s="4"/>
      <c r="C27" s="8"/>
    </row>
    <row r="28" spans="1:7" x14ac:dyDescent="0.2">
      <c r="A28" s="60" t="s">
        <v>1</v>
      </c>
      <c r="D28" s="36" t="s">
        <v>32</v>
      </c>
      <c r="E28" s="34">
        <f>C29*C30</f>
        <v>0</v>
      </c>
      <c r="F28" s="34">
        <f>E28</f>
        <v>0</v>
      </c>
      <c r="G28" s="35">
        <f>F28*$F$8</f>
        <v>0</v>
      </c>
    </row>
    <row r="29" spans="1:7" x14ac:dyDescent="0.2">
      <c r="A29" s="61" t="s">
        <v>17</v>
      </c>
      <c r="B29" s="4"/>
      <c r="C29" s="7"/>
    </row>
    <row r="30" spans="1:7" x14ac:dyDescent="0.2">
      <c r="A30" s="61" t="s">
        <v>18</v>
      </c>
      <c r="B30" s="4"/>
      <c r="C30" s="8"/>
    </row>
    <row r="31" spans="1:7" x14ac:dyDescent="0.2">
      <c r="A31" s="60" t="s">
        <v>2</v>
      </c>
      <c r="D31" s="36" t="s">
        <v>32</v>
      </c>
      <c r="E31" s="34">
        <f>C32*C33</f>
        <v>0</v>
      </c>
      <c r="F31" s="34">
        <f>E31</f>
        <v>0</v>
      </c>
      <c r="G31" s="35">
        <f>F31*$F$8</f>
        <v>0</v>
      </c>
    </row>
    <row r="32" spans="1:7" x14ac:dyDescent="0.2">
      <c r="A32" s="61" t="s">
        <v>17</v>
      </c>
      <c r="B32" s="4"/>
      <c r="C32" s="7"/>
    </row>
    <row r="33" spans="1:8" x14ac:dyDescent="0.2">
      <c r="A33" s="61" t="s">
        <v>18</v>
      </c>
      <c r="B33" s="4"/>
      <c r="C33" s="9"/>
    </row>
    <row r="34" spans="1:8" x14ac:dyDescent="0.2">
      <c r="A34" s="60" t="s">
        <v>3</v>
      </c>
      <c r="D34" s="36" t="s">
        <v>32</v>
      </c>
      <c r="E34" s="34">
        <f>C35*C36</f>
        <v>0</v>
      </c>
      <c r="F34" s="34">
        <f>E34</f>
        <v>0</v>
      </c>
      <c r="G34" s="35">
        <f>F34*$F$8</f>
        <v>0</v>
      </c>
    </row>
    <row r="35" spans="1:8" x14ac:dyDescent="0.2">
      <c r="A35" s="61" t="s">
        <v>17</v>
      </c>
      <c r="B35" s="4"/>
      <c r="C35" s="7"/>
    </row>
    <row r="36" spans="1:8" x14ac:dyDescent="0.2">
      <c r="A36" s="61" t="s">
        <v>18</v>
      </c>
      <c r="B36" s="4"/>
      <c r="C36" s="9"/>
    </row>
    <row r="37" spans="1:8" x14ac:dyDescent="0.2">
      <c r="A37" s="60" t="s">
        <v>4</v>
      </c>
      <c r="D37" s="36" t="s">
        <v>32</v>
      </c>
      <c r="E37" s="33"/>
      <c r="F37" s="37">
        <f t="shared" ref="F37:F42" si="2">E37</f>
        <v>0</v>
      </c>
      <c r="G37" s="35">
        <f t="shared" ref="G37:G42" si="3">F37*$F$8</f>
        <v>0</v>
      </c>
    </row>
    <row r="38" spans="1:8" x14ac:dyDescent="0.2">
      <c r="A38" s="60" t="s">
        <v>5</v>
      </c>
      <c r="D38" s="36" t="s">
        <v>32</v>
      </c>
      <c r="E38" s="33"/>
      <c r="F38" s="37">
        <f t="shared" si="2"/>
        <v>0</v>
      </c>
      <c r="G38" s="35">
        <f t="shared" si="3"/>
        <v>0</v>
      </c>
    </row>
    <row r="39" spans="1:8" x14ac:dyDescent="0.2">
      <c r="A39" s="60" t="s">
        <v>22</v>
      </c>
      <c r="D39" s="36" t="s">
        <v>32</v>
      </c>
      <c r="E39" s="33"/>
      <c r="F39" s="37">
        <f t="shared" si="2"/>
        <v>0</v>
      </c>
      <c r="G39" s="35">
        <f t="shared" si="3"/>
        <v>0</v>
      </c>
    </row>
    <row r="40" spans="1:8" x14ac:dyDescent="0.2">
      <c r="A40" s="60" t="s">
        <v>6</v>
      </c>
      <c r="D40" s="36" t="s">
        <v>32</v>
      </c>
      <c r="E40" s="33"/>
      <c r="F40" s="37">
        <f t="shared" si="2"/>
        <v>0</v>
      </c>
      <c r="G40" s="35">
        <f t="shared" si="3"/>
        <v>0</v>
      </c>
    </row>
    <row r="41" spans="1:8" x14ac:dyDescent="0.2">
      <c r="A41" s="60" t="s">
        <v>7</v>
      </c>
      <c r="D41" s="36" t="s">
        <v>32</v>
      </c>
      <c r="E41" s="33"/>
      <c r="F41" s="37">
        <f t="shared" si="2"/>
        <v>0</v>
      </c>
      <c r="G41" s="35">
        <f t="shared" si="3"/>
        <v>0</v>
      </c>
    </row>
    <row r="42" spans="1:8" x14ac:dyDescent="0.2">
      <c r="A42" s="60" t="s">
        <v>27</v>
      </c>
      <c r="D42" s="36" t="s">
        <v>32</v>
      </c>
      <c r="E42" s="34">
        <f>(E21+E25+E28+E31+E34+E37+E38+E39+E40+E41)*C43*C44/12</f>
        <v>0</v>
      </c>
      <c r="F42" s="37">
        <f t="shared" si="2"/>
        <v>0</v>
      </c>
      <c r="G42" s="35">
        <f t="shared" si="3"/>
        <v>0</v>
      </c>
    </row>
    <row r="43" spans="1:8" x14ac:dyDescent="0.2">
      <c r="A43" s="61" t="s">
        <v>20</v>
      </c>
      <c r="B43" s="4"/>
      <c r="C43" s="10"/>
    </row>
    <row r="44" spans="1:8" x14ac:dyDescent="0.2">
      <c r="A44" s="61" t="s">
        <v>19</v>
      </c>
      <c r="B44" s="4"/>
      <c r="C44" s="11"/>
      <c r="E44" s="15"/>
      <c r="F44" s="15" t="s">
        <v>69</v>
      </c>
      <c r="G44" s="15" t="s">
        <v>69</v>
      </c>
    </row>
    <row r="45" spans="1:8" x14ac:dyDescent="0.2">
      <c r="A45" s="56" t="s">
        <v>21</v>
      </c>
      <c r="B45" s="1"/>
      <c r="D45" s="36" t="s">
        <v>32</v>
      </c>
      <c r="E45" s="34">
        <f>E25+E28+E31+E34+E37+E38+E39+E40+E41+E42</f>
        <v>0</v>
      </c>
      <c r="F45" s="25">
        <f>E45</f>
        <v>0</v>
      </c>
      <c r="G45" s="24">
        <f>F45*$F$8</f>
        <v>0</v>
      </c>
    </row>
    <row r="46" spans="1:8" ht="6" customHeight="1" x14ac:dyDescent="0.2"/>
    <row r="47" spans="1:8" x14ac:dyDescent="0.2">
      <c r="A47" s="56" t="s">
        <v>53</v>
      </c>
      <c r="B47" s="1"/>
      <c r="H47" s="4" t="s">
        <v>79</v>
      </c>
    </row>
    <row r="48" spans="1:8" x14ac:dyDescent="0.2">
      <c r="A48" s="59" t="s">
        <v>67</v>
      </c>
      <c r="D48" s="33"/>
      <c r="E48" s="33"/>
      <c r="F48" s="34">
        <f t="shared" ref="F48:F60" si="4">SUM(D48:E48)</f>
        <v>0</v>
      </c>
      <c r="G48" s="35">
        <f>F48*$F$8</f>
        <v>0</v>
      </c>
    </row>
    <row r="49" spans="1:8" x14ac:dyDescent="0.2">
      <c r="A49" s="59" t="s">
        <v>82</v>
      </c>
      <c r="D49" s="33"/>
      <c r="E49" s="33"/>
      <c r="F49" s="34">
        <f>SUM(D49:E49)</f>
        <v>0</v>
      </c>
      <c r="G49" s="35">
        <f>F49*$F$8</f>
        <v>0</v>
      </c>
    </row>
    <row r="50" spans="1:8" x14ac:dyDescent="0.2">
      <c r="A50" s="62" t="s">
        <v>68</v>
      </c>
      <c r="D50" s="38">
        <f>C51*F7</f>
        <v>0</v>
      </c>
      <c r="E50" s="38">
        <f>C52*F7</f>
        <v>0</v>
      </c>
      <c r="F50" s="34">
        <f t="shared" si="4"/>
        <v>0</v>
      </c>
      <c r="G50" s="35">
        <f>F50*$F$8</f>
        <v>0</v>
      </c>
    </row>
    <row r="51" spans="1:8" x14ac:dyDescent="0.2">
      <c r="A51" s="61" t="s">
        <v>70</v>
      </c>
      <c r="C51" s="7"/>
      <c r="D51" s="17"/>
      <c r="E51" s="17"/>
    </row>
    <row r="52" spans="1:8" x14ac:dyDescent="0.2">
      <c r="A52" s="61" t="s">
        <v>71</v>
      </c>
      <c r="B52" s="4"/>
      <c r="C52" s="7"/>
      <c r="D52" s="17"/>
      <c r="E52" s="17"/>
    </row>
    <row r="53" spans="1:8" x14ac:dyDescent="0.2">
      <c r="A53" s="62" t="s">
        <v>72</v>
      </c>
      <c r="D53" s="38">
        <f>C54*F7</f>
        <v>0</v>
      </c>
      <c r="E53" s="38">
        <f>C55*F7</f>
        <v>0</v>
      </c>
      <c r="F53" s="34">
        <f t="shared" si="4"/>
        <v>0</v>
      </c>
      <c r="G53" s="35">
        <f>F53*$F$8</f>
        <v>0</v>
      </c>
      <c r="H53" s="4" t="s">
        <v>81</v>
      </c>
    </row>
    <row r="54" spans="1:8" x14ac:dyDescent="0.2">
      <c r="A54" s="61" t="s">
        <v>70</v>
      </c>
      <c r="C54" s="7"/>
      <c r="D54" s="17"/>
      <c r="E54" s="17"/>
    </row>
    <row r="55" spans="1:8" x14ac:dyDescent="0.2">
      <c r="A55" s="61" t="s">
        <v>71</v>
      </c>
      <c r="B55" s="4"/>
      <c r="C55" s="7"/>
      <c r="D55" s="17"/>
      <c r="E55" s="17"/>
    </row>
    <row r="56" spans="1:8" x14ac:dyDescent="0.2">
      <c r="A56" s="62" t="s">
        <v>73</v>
      </c>
      <c r="D56" s="38">
        <f>C57*F7</f>
        <v>0</v>
      </c>
      <c r="E56" s="38">
        <f>C58*F7</f>
        <v>0</v>
      </c>
      <c r="F56" s="34">
        <f t="shared" si="4"/>
        <v>0</v>
      </c>
      <c r="G56" s="35">
        <f>F56*$F$8</f>
        <v>0</v>
      </c>
    </row>
    <row r="57" spans="1:8" x14ac:dyDescent="0.2">
      <c r="A57" s="61" t="s">
        <v>70</v>
      </c>
      <c r="C57" s="7"/>
    </row>
    <row r="58" spans="1:8" x14ac:dyDescent="0.2">
      <c r="A58" s="61" t="s">
        <v>71</v>
      </c>
      <c r="B58" s="4"/>
      <c r="C58" s="7"/>
    </row>
    <row r="59" spans="1:8" x14ac:dyDescent="0.2">
      <c r="A59" s="59" t="s">
        <v>65</v>
      </c>
      <c r="D59" s="33">
        <v>0</v>
      </c>
      <c r="E59" s="33">
        <v>0</v>
      </c>
      <c r="F59" s="21">
        <f t="shared" si="4"/>
        <v>0</v>
      </c>
      <c r="G59" s="22">
        <f>F59*$F$8</f>
        <v>0</v>
      </c>
    </row>
    <row r="60" spans="1:8" x14ac:dyDescent="0.2">
      <c r="A60" s="56" t="s">
        <v>29</v>
      </c>
      <c r="B60" s="1"/>
      <c r="D60" s="34">
        <f>SUM(D48:D59)</f>
        <v>0</v>
      </c>
      <c r="E60" s="34">
        <f>SUM(E48:E59)</f>
        <v>0</v>
      </c>
      <c r="F60" s="25">
        <f t="shared" si="4"/>
        <v>0</v>
      </c>
      <c r="G60" s="24">
        <f>F60*$F$8</f>
        <v>0</v>
      </c>
    </row>
    <row r="61" spans="1:8" x14ac:dyDescent="0.2">
      <c r="A61" s="60" t="s">
        <v>30</v>
      </c>
      <c r="D61" s="35">
        <f>D60*$F$8</f>
        <v>0</v>
      </c>
      <c r="E61" s="35">
        <f>E60*$F$8</f>
        <v>0</v>
      </c>
      <c r="F61" s="24">
        <f>F60*$F$8</f>
        <v>0</v>
      </c>
      <c r="G61" s="36" t="s">
        <v>32</v>
      </c>
    </row>
    <row r="62" spans="1:8" ht="6" customHeight="1" x14ac:dyDescent="0.2"/>
    <row r="63" spans="1:8" x14ac:dyDescent="0.2">
      <c r="A63" s="56" t="s">
        <v>8</v>
      </c>
      <c r="B63" s="1"/>
      <c r="D63" s="34" t="s">
        <v>24</v>
      </c>
      <c r="F63" s="34" t="str">
        <f>D63</f>
        <v xml:space="preserve"> </v>
      </c>
      <c r="G63" s="35" t="s">
        <v>24</v>
      </c>
    </row>
    <row r="64" spans="1:8" x14ac:dyDescent="0.2">
      <c r="A64" s="60" t="s">
        <v>37</v>
      </c>
      <c r="B64" s="1"/>
      <c r="D64" s="19">
        <f>C65*C66</f>
        <v>0</v>
      </c>
      <c r="E64" s="36" t="s">
        <v>32</v>
      </c>
      <c r="F64" s="34">
        <f>D64</f>
        <v>0</v>
      </c>
      <c r="G64" s="35">
        <f>F64*$F$8</f>
        <v>0</v>
      </c>
    </row>
    <row r="65" spans="1:7" x14ac:dyDescent="0.2">
      <c r="A65" s="61" t="s">
        <v>35</v>
      </c>
      <c r="B65" s="4"/>
      <c r="C65" s="10"/>
    </row>
    <row r="66" spans="1:7" x14ac:dyDescent="0.2">
      <c r="A66" s="61" t="s">
        <v>36</v>
      </c>
      <c r="B66" s="4"/>
      <c r="C66" s="7"/>
    </row>
    <row r="67" spans="1:7" x14ac:dyDescent="0.2">
      <c r="A67" s="60" t="s">
        <v>38</v>
      </c>
      <c r="B67" s="4"/>
      <c r="C67" s="12"/>
      <c r="D67" s="36" t="s">
        <v>32</v>
      </c>
      <c r="E67" s="19">
        <f>C68*C69</f>
        <v>0</v>
      </c>
      <c r="F67" s="34">
        <f>E67</f>
        <v>0</v>
      </c>
      <c r="G67" s="35">
        <f>F67*$F$8</f>
        <v>0</v>
      </c>
    </row>
    <row r="68" spans="1:7" x14ac:dyDescent="0.2">
      <c r="A68" s="61" t="s">
        <v>35</v>
      </c>
      <c r="B68" s="4"/>
      <c r="C68" s="10"/>
      <c r="G68" s="35" t="s">
        <v>24</v>
      </c>
    </row>
    <row r="69" spans="1:7" x14ac:dyDescent="0.2">
      <c r="A69" s="61" t="s">
        <v>36</v>
      </c>
      <c r="B69" s="4"/>
      <c r="C69" s="7"/>
      <c r="E69" s="15"/>
      <c r="F69" s="15" t="s">
        <v>69</v>
      </c>
      <c r="G69" s="15" t="s">
        <v>69</v>
      </c>
    </row>
    <row r="70" spans="1:7" x14ac:dyDescent="0.2">
      <c r="A70" s="56" t="s">
        <v>21</v>
      </c>
      <c r="D70" s="34">
        <f>D64</f>
        <v>0</v>
      </c>
      <c r="E70" s="34">
        <f>E67</f>
        <v>0</v>
      </c>
      <c r="F70" s="25">
        <f>F64+F67</f>
        <v>0</v>
      </c>
      <c r="G70" s="24">
        <f>F70*$F$8</f>
        <v>0</v>
      </c>
    </row>
    <row r="71" spans="1:7" ht="6" customHeight="1" x14ac:dyDescent="0.2">
      <c r="A71" s="56"/>
    </row>
    <row r="72" spans="1:7" x14ac:dyDescent="0.2">
      <c r="A72" s="56" t="s">
        <v>9</v>
      </c>
      <c r="B72" s="1"/>
    </row>
    <row r="73" spans="1:7" x14ac:dyDescent="0.2">
      <c r="A73" s="60" t="s">
        <v>10</v>
      </c>
      <c r="D73" s="33"/>
      <c r="E73" s="36" t="s">
        <v>32</v>
      </c>
      <c r="F73" s="34">
        <f>D73</f>
        <v>0</v>
      </c>
      <c r="G73" s="35">
        <f>F73*$F$8</f>
        <v>0</v>
      </c>
    </row>
    <row r="74" spans="1:7" ht="6" customHeight="1" x14ac:dyDescent="0.2"/>
    <row r="75" spans="1:7" x14ac:dyDescent="0.2">
      <c r="A75" s="56" t="s">
        <v>25</v>
      </c>
      <c r="B75" s="1"/>
      <c r="F75" s="15" t="s">
        <v>69</v>
      </c>
      <c r="G75" s="15" t="s">
        <v>69</v>
      </c>
    </row>
    <row r="76" spans="1:7" x14ac:dyDescent="0.2">
      <c r="A76" s="60" t="s">
        <v>11</v>
      </c>
      <c r="D76" s="34">
        <f>D21+D60+D70+D73</f>
        <v>0</v>
      </c>
      <c r="E76" s="34">
        <f>E21+E45+E60+E70</f>
        <v>0</v>
      </c>
      <c r="F76" s="25">
        <f>F21+F45+F60+F70+F73</f>
        <v>0</v>
      </c>
      <c r="G76" s="24">
        <f>F76*$F$8</f>
        <v>0</v>
      </c>
    </row>
    <row r="77" spans="1:7" x14ac:dyDescent="0.2">
      <c r="A77" s="60" t="s">
        <v>12</v>
      </c>
      <c r="C77" s="34"/>
      <c r="D77" s="34">
        <f>IF($F7&gt;0,D76/$F$7,0)</f>
        <v>0</v>
      </c>
      <c r="E77" s="34">
        <f>IF($F7&gt;0,E76/$F$7,0)</f>
        <v>0</v>
      </c>
      <c r="F77" s="34">
        <f>IF($F7&gt;0,F76/$F$7,0)</f>
        <v>0</v>
      </c>
      <c r="G77" s="36" t="s">
        <v>32</v>
      </c>
    </row>
    <row r="78" spans="1:7" x14ac:dyDescent="0.2">
      <c r="A78" s="60" t="s">
        <v>31</v>
      </c>
      <c r="D78" s="35">
        <f>D76*$F$8</f>
        <v>0</v>
      </c>
      <c r="E78" s="35">
        <f>E76*$F$8</f>
        <v>0</v>
      </c>
      <c r="F78" s="24">
        <f>F76*$F$8</f>
        <v>0</v>
      </c>
      <c r="G78" s="36" t="s">
        <v>32</v>
      </c>
    </row>
    <row r="79" spans="1:7" ht="6" customHeight="1" x14ac:dyDescent="0.2">
      <c r="D79" s="35"/>
      <c r="E79" s="35"/>
      <c r="F79" s="35"/>
      <c r="G79" s="36"/>
    </row>
    <row r="80" spans="1:7" x14ac:dyDescent="0.2">
      <c r="E80" s="3" t="s">
        <v>45</v>
      </c>
      <c r="F80" s="5" t="s">
        <v>49</v>
      </c>
      <c r="G80" s="3" t="s">
        <v>46</v>
      </c>
    </row>
    <row r="81" spans="1:8" x14ac:dyDescent="0.2">
      <c r="D81" s="2"/>
      <c r="E81" s="2" t="s">
        <v>48</v>
      </c>
      <c r="F81" s="2" t="s">
        <v>47</v>
      </c>
      <c r="G81" s="2" t="s">
        <v>34</v>
      </c>
    </row>
    <row r="82" spans="1:8" x14ac:dyDescent="0.2">
      <c r="A82" s="56" t="s">
        <v>44</v>
      </c>
      <c r="D82" s="35" t="s">
        <v>24</v>
      </c>
      <c r="E82" s="35"/>
      <c r="F82" s="35"/>
    </row>
    <row r="83" spans="1:8" x14ac:dyDescent="0.2">
      <c r="A83" s="63" t="s">
        <v>39</v>
      </c>
      <c r="C83" s="7">
        <v>0</v>
      </c>
      <c r="D83" s="39" t="s">
        <v>24</v>
      </c>
      <c r="E83" s="36" t="s">
        <v>32</v>
      </c>
      <c r="F83" s="34">
        <f>F7*C83</f>
        <v>0</v>
      </c>
      <c r="G83" s="35">
        <f>F83*F$8</f>
        <v>0</v>
      </c>
      <c r="H83" s="72" t="s">
        <v>84</v>
      </c>
    </row>
    <row r="84" spans="1:8" x14ac:dyDescent="0.2">
      <c r="A84" s="60" t="s">
        <v>40</v>
      </c>
      <c r="D84" s="35" t="s">
        <v>24</v>
      </c>
      <c r="E84" s="36" t="s">
        <v>32</v>
      </c>
      <c r="F84" s="33">
        <v>0</v>
      </c>
      <c r="G84" s="35">
        <f>F84*F$8</f>
        <v>0</v>
      </c>
    </row>
    <row r="85" spans="1:8" s="28" customFormat="1" ht="12.75" customHeight="1" x14ac:dyDescent="0.2">
      <c r="A85" s="64" t="s">
        <v>76</v>
      </c>
      <c r="B85" s="40"/>
      <c r="C85" s="41">
        <v>0</v>
      </c>
      <c r="E85" s="42" t="s">
        <v>32</v>
      </c>
      <c r="F85" s="43">
        <f>F7*C85</f>
        <v>0</v>
      </c>
      <c r="G85" s="44">
        <f>F85*F$8</f>
        <v>0</v>
      </c>
      <c r="H85" s="73" t="s">
        <v>85</v>
      </c>
    </row>
    <row r="86" spans="1:8" x14ac:dyDescent="0.2">
      <c r="A86" s="56" t="s">
        <v>42</v>
      </c>
      <c r="B86" s="1"/>
      <c r="C86" s="45"/>
      <c r="E86" s="36" t="s">
        <v>32</v>
      </c>
      <c r="F86" s="25">
        <f>F83+F84+F85</f>
        <v>0</v>
      </c>
      <c r="G86" s="24">
        <f>F86*F$8</f>
        <v>0</v>
      </c>
    </row>
    <row r="87" spans="1:8" ht="3.75" customHeight="1" x14ac:dyDescent="0.2">
      <c r="A87" s="61"/>
      <c r="B87" s="1"/>
      <c r="C87" s="45"/>
      <c r="E87" s="15"/>
      <c r="F87" s="27" t="s">
        <v>69</v>
      </c>
      <c r="G87" s="26" t="s">
        <v>69</v>
      </c>
    </row>
    <row r="88" spans="1:8" x14ac:dyDescent="0.2">
      <c r="A88" s="56" t="s">
        <v>43</v>
      </c>
      <c r="B88" s="1"/>
      <c r="C88" s="45"/>
      <c r="E88" s="34">
        <f>F86-E76</f>
        <v>0</v>
      </c>
      <c r="F88" s="25">
        <f>F86-F76</f>
        <v>0</v>
      </c>
      <c r="G88" s="24">
        <f>G86-G76</f>
        <v>0</v>
      </c>
    </row>
    <row r="89" spans="1:8" x14ac:dyDescent="0.2">
      <c r="A89" s="56"/>
      <c r="B89" s="1"/>
      <c r="C89" s="45"/>
      <c r="E89" s="34"/>
      <c r="F89" s="34"/>
      <c r="G89" s="35"/>
    </row>
    <row r="90" spans="1:8" x14ac:dyDescent="0.2">
      <c r="A90" s="56" t="s">
        <v>41</v>
      </c>
      <c r="B90" s="1"/>
      <c r="C90" s="45"/>
      <c r="F90" s="34"/>
    </row>
    <row r="91" spans="1:8" x14ac:dyDescent="0.2">
      <c r="A91" s="65" t="str">
        <f>Example!A91</f>
        <v>Version 1.5_12024</v>
      </c>
      <c r="B91" s="13"/>
      <c r="C91" s="14"/>
      <c r="D91" s="46"/>
      <c r="E91" s="46"/>
      <c r="F91" s="46"/>
      <c r="G91" s="46"/>
    </row>
    <row r="92" spans="1:8" x14ac:dyDescent="0.2">
      <c r="A92" s="74" t="s">
        <v>74</v>
      </c>
      <c r="B92" s="17"/>
      <c r="C92" s="17"/>
      <c r="D92" s="17"/>
      <c r="E92" s="17"/>
      <c r="F92" s="17"/>
      <c r="G92" s="17"/>
    </row>
    <row r="93" spans="1:8" x14ac:dyDescent="0.2">
      <c r="A93" s="53" t="s">
        <v>58</v>
      </c>
      <c r="C93" s="17"/>
      <c r="E93" s="17"/>
      <c r="F93" s="17"/>
      <c r="G93" s="17"/>
    </row>
    <row r="94" spans="1:8" x14ac:dyDescent="0.2">
      <c r="A94" s="66">
        <f ca="1">TODAY()</f>
        <v>45300</v>
      </c>
      <c r="B94" s="17"/>
      <c r="C94" s="17"/>
      <c r="D94" s="17"/>
      <c r="E94" s="17"/>
      <c r="F94" s="17"/>
      <c r="G94" s="17"/>
    </row>
    <row r="95" spans="1:8" x14ac:dyDescent="0.2">
      <c r="A95" s="66"/>
      <c r="B95" s="17"/>
      <c r="C95" s="17"/>
      <c r="D95" s="17"/>
      <c r="E95" s="17"/>
      <c r="F95" s="17"/>
      <c r="G95" s="17"/>
    </row>
    <row r="96" spans="1:8" x14ac:dyDescent="0.2">
      <c r="A96" s="68" t="s">
        <v>83</v>
      </c>
    </row>
    <row r="97" spans="1:9" ht="13.7" customHeight="1" x14ac:dyDescent="0.2">
      <c r="B97" s="49"/>
      <c r="C97" s="49"/>
      <c r="D97" s="49"/>
      <c r="E97" s="49"/>
      <c r="F97" s="49"/>
      <c r="G97" s="49"/>
      <c r="H97" s="47"/>
      <c r="I97" s="47"/>
    </row>
    <row r="98" spans="1:9" ht="21.75" customHeight="1" x14ac:dyDescent="0.2">
      <c r="A98" s="67"/>
      <c r="B98" s="49"/>
      <c r="C98" s="49"/>
      <c r="D98" s="49"/>
      <c r="E98" s="49"/>
      <c r="F98" s="49"/>
      <c r="G98" s="49"/>
      <c r="H98" s="47"/>
      <c r="I98" s="47"/>
    </row>
    <row r="99" spans="1:9" ht="17.45" customHeight="1" x14ac:dyDescent="0.2">
      <c r="A99" s="67"/>
      <c r="B99" s="49"/>
      <c r="C99" s="49"/>
      <c r="D99" s="49"/>
      <c r="E99" s="49"/>
      <c r="F99" s="49"/>
      <c r="G99" s="49"/>
      <c r="H99" s="47"/>
      <c r="I99" s="47"/>
    </row>
  </sheetData>
  <sheetProtection sheet="1" objects="1" scenarios="1"/>
  <hyperlinks>
    <hyperlink ref="A85" r:id="rId1" display="    Expected LDP rate" xr:uid="{00000000-0004-0000-0100-000001000000}"/>
    <hyperlink ref="A92" r:id="rId2" xr:uid="{00000000-0004-0000-0100-000002000000}"/>
    <hyperlink ref="H83" r:id="rId3" xr:uid="{00000000-0004-0000-0100-000003000000}"/>
    <hyperlink ref="H85" r:id="rId4" xr:uid="{00000000-0004-0000-0100-000004000000}"/>
    <hyperlink ref="A3" r:id="rId5" xr:uid="{6521A505-EF3D-4019-8BCD-14224F57A70E}"/>
  </hyperlinks>
  <pageMargins left="0.75" right="0.75" top="0.75" bottom="0.75" header="0.5" footer="0.5"/>
  <pageSetup fitToHeight="2" orientation="portrait" horizontalDpi="300" verticalDpi="300" r:id="rId6"/>
  <headerFooter alignWithMargins="0">
    <oddHeader>&amp;LIowa State University Extension and Outreach&amp;RAg Decision Maker File A1-20</oddHeader>
    <oddFooter>&amp;Lhttp://www.extension.iastate.edu/agdm/crops/xls/a1-20cfc_tbl1.xlsx</oddFooter>
  </headerFooter>
  <rowBreaks count="1" manualBreakCount="1">
    <brk id="46" max="6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Blank</vt:lpstr>
      <vt:lpstr>Blank!Print_Area</vt:lpstr>
      <vt:lpstr>Example!Print_Area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Johanns - Ag Decision Maker</dc:creator>
  <cp:lastModifiedBy>Johanns, Ann M [ECONA]</cp:lastModifiedBy>
  <cp:lastPrinted>2022-01-19T19:09:36Z</cp:lastPrinted>
  <dcterms:created xsi:type="dcterms:W3CDTF">2000-12-12T02:58:27Z</dcterms:created>
  <dcterms:modified xsi:type="dcterms:W3CDTF">2024-01-09T17:20:07Z</dcterms:modified>
</cp:coreProperties>
</file>