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olste\Box\AAnns Files\AgDM\3-21\"/>
    </mc:Choice>
  </mc:AlternateContent>
  <bookViews>
    <workbookView xWindow="0" yWindow="0" windowWidth="28800" windowHeight="14100"/>
  </bookViews>
  <sheets>
    <sheet name="Truck Example" sheetId="22" r:id="rId1"/>
    <sheet name="Truck Blank" sheetId="25" r:id="rId2"/>
    <sheet name="Wagon Example" sheetId="8" r:id="rId3"/>
    <sheet name="Wagon Blank" sheetId="24" r:id="rId4"/>
  </sheets>
  <definedNames>
    <definedName name="_xlnm.Print_Area" localSheetId="1">'Truck Blank'!$A$1:$G$55</definedName>
    <definedName name="_xlnm.Print_Area" localSheetId="0">'Truck Example'!$A$1:$G$55</definedName>
    <definedName name="_xlnm.Print_Area" localSheetId="3">'Wagon Blank'!$A$1:$H$52</definedName>
    <definedName name="_xlnm.Print_Area" localSheetId="2">'Wagon Example'!$A$1:$H$52</definedName>
  </definedNames>
  <calcPr calcId="162913" concurrentCalc="0"/>
</workbook>
</file>

<file path=xl/calcChain.xml><?xml version="1.0" encoding="utf-8"?>
<calcChain xmlns="http://schemas.openxmlformats.org/spreadsheetml/2006/main">
  <c r="G33" i="24" l="1"/>
  <c r="E33" i="24"/>
  <c r="A51" i="25"/>
  <c r="B35" i="25"/>
  <c r="C35" i="25"/>
  <c r="D35" i="25"/>
  <c r="G35" i="25"/>
  <c r="B36" i="25"/>
  <c r="D36" i="25"/>
  <c r="G36" i="25"/>
  <c r="G37" i="25"/>
  <c r="B40" i="25"/>
  <c r="C40" i="25"/>
  <c r="D40" i="25"/>
  <c r="G40" i="25"/>
  <c r="B41" i="25"/>
  <c r="C41" i="25"/>
  <c r="D41" i="25"/>
  <c r="G41" i="25"/>
  <c r="B42" i="25"/>
  <c r="D42" i="25"/>
  <c r="G42" i="25"/>
  <c r="B43" i="25"/>
  <c r="D43" i="25"/>
  <c r="G43" i="25"/>
  <c r="G44" i="25"/>
  <c r="G46" i="25"/>
  <c r="F35" i="25"/>
  <c r="F36" i="25"/>
  <c r="F37" i="25"/>
  <c r="F40" i="25"/>
  <c r="F41" i="25"/>
  <c r="F42" i="25"/>
  <c r="F43" i="25"/>
  <c r="F44" i="25"/>
  <c r="F46" i="25"/>
  <c r="E37" i="25"/>
  <c r="E44" i="25"/>
  <c r="E46" i="25"/>
  <c r="B37" i="25"/>
  <c r="B44" i="25"/>
  <c r="B46" i="25"/>
  <c r="C37" i="25"/>
  <c r="C44" i="25"/>
  <c r="C46" i="25"/>
  <c r="D46" i="25"/>
  <c r="D44" i="25"/>
  <c r="E43" i="25"/>
  <c r="E42" i="25"/>
  <c r="E41" i="25"/>
  <c r="E40" i="25"/>
  <c r="D37" i="25"/>
  <c r="E36" i="25"/>
  <c r="E35" i="25"/>
  <c r="A49" i="24"/>
  <c r="B33" i="24"/>
  <c r="C33" i="24"/>
  <c r="D33" i="24"/>
  <c r="B34" i="24"/>
  <c r="C34" i="24"/>
  <c r="D34" i="24"/>
  <c r="G34" i="24"/>
  <c r="G35" i="24"/>
  <c r="B38" i="24"/>
  <c r="C38" i="24"/>
  <c r="D38" i="24"/>
  <c r="G38" i="24"/>
  <c r="B39" i="24"/>
  <c r="D39" i="24"/>
  <c r="G39" i="24"/>
  <c r="B40" i="24"/>
  <c r="D40" i="24"/>
  <c r="G40" i="24"/>
  <c r="G41" i="24"/>
  <c r="G43" i="24"/>
  <c r="H43" i="24"/>
  <c r="F33" i="24"/>
  <c r="F34" i="24"/>
  <c r="F35" i="24"/>
  <c r="F38" i="24"/>
  <c r="F39" i="24"/>
  <c r="F40" i="24"/>
  <c r="F41" i="24"/>
  <c r="F43" i="24"/>
  <c r="E34" i="24"/>
  <c r="E35" i="24"/>
  <c r="E38" i="24"/>
  <c r="E39" i="24"/>
  <c r="E40" i="24"/>
  <c r="E41" i="24"/>
  <c r="E43" i="24"/>
  <c r="B35" i="24"/>
  <c r="B41" i="24"/>
  <c r="B43" i="24"/>
  <c r="C35" i="24"/>
  <c r="C41" i="24"/>
  <c r="C43" i="24"/>
  <c r="D43" i="24"/>
  <c r="H41" i="24"/>
  <c r="D41" i="24"/>
  <c r="H40" i="24"/>
  <c r="H39" i="24"/>
  <c r="H38" i="24"/>
  <c r="H35" i="24"/>
  <c r="D35" i="24"/>
  <c r="H34" i="24"/>
  <c r="H33" i="24"/>
  <c r="B42" i="22"/>
  <c r="B33" i="8"/>
  <c r="B43" i="22"/>
  <c r="B40" i="8"/>
  <c r="A51" i="22"/>
  <c r="D43" i="22"/>
  <c r="D42" i="22"/>
  <c r="C41" i="22"/>
  <c r="B41" i="22"/>
  <c r="D41" i="22"/>
  <c r="C40" i="22"/>
  <c r="C44" i="22"/>
  <c r="B40" i="22"/>
  <c r="B36" i="22"/>
  <c r="D36" i="22"/>
  <c r="F36" i="22"/>
  <c r="C35" i="22"/>
  <c r="C37" i="22"/>
  <c r="C46" i="22"/>
  <c r="B35" i="22"/>
  <c r="D35" i="22"/>
  <c r="B39" i="8"/>
  <c r="D39" i="8"/>
  <c r="G39" i="8"/>
  <c r="H39" i="8"/>
  <c r="B38" i="8"/>
  <c r="C38" i="8"/>
  <c r="D38" i="8"/>
  <c r="G38" i="8"/>
  <c r="H38" i="8"/>
  <c r="C33" i="8"/>
  <c r="D33" i="8"/>
  <c r="G33" i="8"/>
  <c r="B34" i="8"/>
  <c r="C34" i="8"/>
  <c r="D34" i="8"/>
  <c r="G34" i="8"/>
  <c r="G35" i="8"/>
  <c r="H35" i="8"/>
  <c r="H34" i="8"/>
  <c r="H33" i="8"/>
  <c r="B44" i="22"/>
  <c r="D44" i="22"/>
  <c r="G43" i="22"/>
  <c r="F43" i="22"/>
  <c r="F35" i="22"/>
  <c r="F37" i="22"/>
  <c r="G35" i="22"/>
  <c r="G41" i="22"/>
  <c r="F41" i="22"/>
  <c r="G42" i="22"/>
  <c r="F42" i="22"/>
  <c r="G36" i="22"/>
  <c r="B37" i="22"/>
  <c r="D40" i="22"/>
  <c r="A49" i="8"/>
  <c r="B46" i="22"/>
  <c r="D46" i="22"/>
  <c r="D37" i="22"/>
  <c r="G37" i="22"/>
  <c r="E35" i="22"/>
  <c r="F40" i="22"/>
  <c r="F44" i="22"/>
  <c r="G40" i="22"/>
  <c r="E36" i="22"/>
  <c r="E42" i="22"/>
  <c r="E41" i="22"/>
  <c r="F46" i="22"/>
  <c r="E43" i="22"/>
  <c r="G44" i="22"/>
  <c r="E40" i="22"/>
  <c r="G46" i="22"/>
  <c r="E37" i="22"/>
  <c r="F38" i="8"/>
  <c r="C41" i="8"/>
  <c r="D40" i="8"/>
  <c r="E44" i="22"/>
  <c r="E46" i="22"/>
  <c r="F39" i="8"/>
  <c r="E39" i="8"/>
  <c r="F40" i="8"/>
  <c r="G40" i="8"/>
  <c r="F34" i="8"/>
  <c r="E34" i="8"/>
  <c r="B35" i="8"/>
  <c r="C35" i="8"/>
  <c r="B41" i="8"/>
  <c r="E40" i="8"/>
  <c r="H40" i="8"/>
  <c r="E33" i="8"/>
  <c r="E35" i="8"/>
  <c r="D35" i="8"/>
  <c r="C43" i="8"/>
  <c r="F41" i="8"/>
  <c r="F33" i="8"/>
  <c r="F35" i="8"/>
  <c r="F43" i="8"/>
  <c r="B43" i="8"/>
  <c r="D41" i="8"/>
  <c r="E38" i="8"/>
  <c r="E41" i="8"/>
  <c r="E43" i="8"/>
  <c r="G41" i="8"/>
  <c r="D43" i="8"/>
  <c r="G43" i="8"/>
  <c r="H43" i="8"/>
  <c r="H41" i="8"/>
</calcChain>
</file>

<file path=xl/sharedStrings.xml><?xml version="1.0" encoding="utf-8"?>
<sst xmlns="http://schemas.openxmlformats.org/spreadsheetml/2006/main" count="308" uniqueCount="100">
  <si>
    <t>Price of fuel</t>
  </si>
  <si>
    <t>Capital recovery (interest and depreciation)</t>
  </si>
  <si>
    <t>Total ownership cost</t>
  </si>
  <si>
    <t>Operating Costs</t>
  </si>
  <si>
    <t>years</t>
  </si>
  <si>
    <t>hp</t>
  </si>
  <si>
    <t>Combination</t>
  </si>
  <si>
    <t>Fuel and lubrication cost</t>
  </si>
  <si>
    <t xml:space="preserve">Total operating cost </t>
  </si>
  <si>
    <t>Ownership Costs</t>
  </si>
  <si>
    <t>Total Ownership plus Operating Costs</t>
  </si>
  <si>
    <t xml:space="preserve">Repair cost </t>
  </si>
  <si>
    <t xml:space="preserve">Labor cost </t>
  </si>
  <si>
    <t>Trailer</t>
  </si>
  <si>
    <t>Tractor</t>
  </si>
  <si>
    <t>Purchase price</t>
  </si>
  <si>
    <t>Years truck will be owned</t>
  </si>
  <si>
    <t>Expected salvage value at end of ownership</t>
  </si>
  <si>
    <t>Driver labor rate</t>
  </si>
  <si>
    <t>Number of tires</t>
  </si>
  <si>
    <t>Replacement cost per tire</t>
  </si>
  <si>
    <t>miles</t>
  </si>
  <si>
    <t>$/hour</t>
  </si>
  <si>
    <t>Average hauling speed</t>
  </si>
  <si>
    <t>Tires cost</t>
  </si>
  <si>
    <t>Fuel efficiency</t>
  </si>
  <si>
    <t>Grain Truck Transportation Cost Calculator</t>
  </si>
  <si>
    <t>List price of new equivalent model</t>
  </si>
  <si>
    <t>Tractor horsepower</t>
  </si>
  <si>
    <t>Percent of total hours used for hauling grain</t>
  </si>
  <si>
    <t>Age when purchased</t>
  </si>
  <si>
    <t>Taxes, insurance</t>
  </si>
  <si>
    <t>Total hours of annual use for all purposes</t>
  </si>
  <si>
    <t>New list price</t>
  </si>
  <si>
    <t>Wagons</t>
  </si>
  <si>
    <t>Years tractor will be owned</t>
  </si>
  <si>
    <t>Years to be owned</t>
  </si>
  <si>
    <t>hours</t>
  </si>
  <si>
    <t>Enter your input values in shaded cells.</t>
  </si>
  <si>
    <t>Author: William Edwards</t>
  </si>
  <si>
    <t>Date Printed:</t>
  </si>
  <si>
    <t>Input Data</t>
  </si>
  <si>
    <t>Grain Wagon Transportation Cost Calculator</t>
  </si>
  <si>
    <r>
      <t xml:space="preserve">See </t>
    </r>
    <r>
      <rPr>
        <u/>
        <sz val="10"/>
        <color indexed="45"/>
        <rFont val="Arial"/>
        <family val="2"/>
      </rPr>
      <t>Estimating Farm Machinery Costs</t>
    </r>
    <r>
      <rPr>
        <sz val="10"/>
        <rFont val="Arial"/>
        <family val="2"/>
      </rPr>
      <t xml:space="preserve"> for more information.</t>
    </r>
  </si>
  <si>
    <t>Bushels hauled per year in these wagons</t>
  </si>
  <si>
    <t xml:space="preserve">         Combination</t>
  </si>
  <si>
    <t>Ag Decision Maker -- Iowa State University Extension and Outreach</t>
  </si>
  <si>
    <t>Bushels hauled per load</t>
  </si>
  <si>
    <t>Unloading time per load</t>
  </si>
  <si>
    <t>Loading time per load</t>
  </si>
  <si>
    <t>Truck</t>
  </si>
  <si>
    <t>round trip</t>
  </si>
  <si>
    <t>$ per trip</t>
  </si>
  <si>
    <t>per year</t>
  </si>
  <si>
    <t>tires</t>
  </si>
  <si>
    <t>per tire</t>
  </si>
  <si>
    <t>Grain Truck or</t>
  </si>
  <si>
    <t>Semi Tractor</t>
  </si>
  <si>
    <t>Semi Trailer</t>
  </si>
  <si>
    <t>(blank for straight truck)</t>
  </si>
  <si>
    <t>Interest rate on investment</t>
  </si>
  <si>
    <t>Annual cost of truck license</t>
  </si>
  <si>
    <t>Annual cost of truck insurance</t>
  </si>
  <si>
    <t>Annual cost of repairs and maintenance</t>
  </si>
  <si>
    <t xml:space="preserve">Repair and maintenance cost </t>
  </si>
  <si>
    <t>Insurance and license</t>
  </si>
  <si>
    <t>Miles truck driven per year</t>
  </si>
  <si>
    <t>Bushels hauled per year with this truck</t>
  </si>
  <si>
    <t>Ownership Costs (for hauling grain)</t>
  </si>
  <si>
    <t>Capacity of wagon, bushels</t>
  </si>
  <si>
    <t>bushels</t>
  </si>
  <si>
    <t>Wagon # 1</t>
  </si>
  <si>
    <t>Wagon # 2</t>
  </si>
  <si>
    <t>Average miles per trip</t>
  </si>
  <si>
    <t>miles round trip</t>
  </si>
  <si>
    <t>Average miles driven per round trip</t>
  </si>
  <si>
    <t xml:space="preserve">This institution is an equal opportunity provider. For the full non-discrimination statement or accommodation inquiries, go to www.extension.iastate.edu/diversity/ext.
</t>
  </si>
  <si>
    <t>$ per gallon</t>
  </si>
  <si>
    <t>miles per gallon</t>
  </si>
  <si>
    <t>miles per tire</t>
  </si>
  <si>
    <t>miles per hour</t>
  </si>
  <si>
    <t>bushels per year</t>
  </si>
  <si>
    <t>bushels per load</t>
  </si>
  <si>
    <t>Version 1.5_32021</t>
  </si>
  <si>
    <t>Lifetime per tire</t>
  </si>
  <si>
    <t>Note: lubrication cost is estimated at 15% of fuel cost</t>
  </si>
  <si>
    <t>Note: Includes time for loading and unloading as well as driving time.</t>
  </si>
  <si>
    <t>Ag Decision Maker File A3-29</t>
  </si>
  <si>
    <t>Version 1.5_22021</t>
  </si>
  <si>
    <t>$ per mile,</t>
  </si>
  <si>
    <t>$ per year</t>
  </si>
  <si>
    <t>$ per bushel</t>
  </si>
  <si>
    <t xml:space="preserve">   $ per mile,</t>
  </si>
  <si>
    <t>Note: Estimated from ASABE salvage value equations.</t>
  </si>
  <si>
    <t>Note: Estimated as 0.5% of purchase cost annually.</t>
  </si>
  <si>
    <t>Note: Estimated from ASABE repair cost formulas. Portion of total annual cost allocated to grain hauling.</t>
  </si>
  <si>
    <t>Note: Assumes fuel consumption of .044 gallons per hp-hr, plus 15% for lubrication. Portion of total annual cost allocated to grain hauling.</t>
  </si>
  <si>
    <t>Note: Includes hours operating tractor plus time loading and unloading.</t>
  </si>
  <si>
    <t>$ per hour</t>
  </si>
  <si>
    <t>$/bu./mile,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</si>
</sst>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_);\(0\)"/>
    <numFmt numFmtId="167" formatCode="&quot;$&quot;#,##0.000_);\(&quot;$&quot;#,##0.000\)"/>
    <numFmt numFmtId="168" formatCode="#,##0.0_);\(#,##0.0\)"/>
    <numFmt numFmtId="169" formatCode="&quot;$&quot;#,##0.0000_);\(&quot;$&quot;#,##0.0000\)"/>
    <numFmt numFmtId="170" formatCode="&quot;$&quot;#,##0.00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45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6"/>
      <color indexed="63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u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5">
    <xf numFmtId="0" fontId="0" fillId="0" borderId="0" xfId="0"/>
    <xf numFmtId="165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3" fontId="0" fillId="0" borderId="0" xfId="0" applyNumberFormat="1" applyFill="1" applyBorder="1"/>
    <xf numFmtId="3" fontId="5" fillId="0" borderId="0" xfId="0" applyNumberFormat="1" applyFont="1" applyFill="1" applyBorder="1"/>
    <xf numFmtId="164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5" fontId="0" fillId="0" borderId="0" xfId="0" applyNumberFormat="1" applyBorder="1" applyAlignment="1">
      <alignment horizontal="right"/>
    </xf>
    <xf numFmtId="5" fontId="1" fillId="0" borderId="0" xfId="2" applyNumberFormat="1" applyFill="1" applyBorder="1"/>
    <xf numFmtId="0" fontId="4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/>
    <xf numFmtId="0" fontId="7" fillId="0" borderId="0" xfId="3" applyFont="1" applyAlignment="1" applyProtection="1">
      <alignment wrapText="1"/>
    </xf>
    <xf numFmtId="0" fontId="8" fillId="0" borderId="0" xfId="3" applyFont="1" applyAlignment="1" applyProtection="1">
      <alignment wrapText="1"/>
    </xf>
    <xf numFmtId="0" fontId="10" fillId="0" borderId="0" xfId="0" applyFont="1" applyBorder="1" applyAlignment="1" applyProtection="1"/>
    <xf numFmtId="0" fontId="10" fillId="0" borderId="0" xfId="0" applyFont="1" applyFill="1" applyBorder="1" applyAlignment="1" applyProtection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Protection="1"/>
    <xf numFmtId="0" fontId="5" fillId="0" borderId="0" xfId="0" applyFont="1" applyProtection="1"/>
    <xf numFmtId="0" fontId="11" fillId="0" borderId="0" xfId="0" applyFont="1"/>
    <xf numFmtId="0" fontId="12" fillId="0" borderId="0" xfId="0" applyFont="1"/>
    <xf numFmtId="5" fontId="0" fillId="2" borderId="5" xfId="2" applyNumberFormat="1" applyFont="1" applyFill="1" applyBorder="1" applyAlignment="1" applyProtection="1">
      <alignment horizontal="right"/>
      <protection locked="0"/>
    </xf>
    <xf numFmtId="41" fontId="1" fillId="2" borderId="5" xfId="1" applyNumberFormat="1" applyFill="1" applyBorder="1" applyProtection="1">
      <protection locked="0"/>
    </xf>
    <xf numFmtId="9" fontId="0" fillId="2" borderId="5" xfId="4" applyFont="1" applyFill="1" applyBorder="1" applyProtection="1">
      <protection locked="0"/>
    </xf>
    <xf numFmtId="9" fontId="1" fillId="2" borderId="5" xfId="4" applyFill="1" applyBorder="1" applyProtection="1">
      <protection locked="0"/>
    </xf>
    <xf numFmtId="5" fontId="0" fillId="2" borderId="5" xfId="2" applyNumberFormat="1" applyFont="1" applyFill="1" applyBorder="1" applyProtection="1">
      <protection locked="0"/>
    </xf>
    <xf numFmtId="0" fontId="9" fillId="0" borderId="0" xfId="0" applyFont="1" applyFill="1" applyBorder="1" applyAlignment="1" applyProtection="1"/>
    <xf numFmtId="5" fontId="0" fillId="2" borderId="5" xfId="0" applyNumberFormat="1" applyFill="1" applyBorder="1" applyAlignment="1" applyProtection="1">
      <alignment horizontal="right"/>
      <protection locked="0"/>
    </xf>
    <xf numFmtId="5" fontId="0" fillId="2" borderId="5" xfId="0" applyNumberFormat="1" applyFill="1" applyBorder="1" applyProtection="1">
      <protection locked="0"/>
    </xf>
    <xf numFmtId="7" fontId="0" fillId="2" borderId="5" xfId="0" applyNumberFormat="1" applyFill="1" applyBorder="1" applyProtection="1">
      <protection locked="0"/>
    </xf>
    <xf numFmtId="16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6" fontId="0" fillId="2" borderId="5" xfId="1" applyNumberFormat="1" applyFon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5" fontId="1" fillId="2" borderId="5" xfId="2" applyNumberFormat="1" applyFill="1" applyBorder="1" applyProtection="1">
      <protection locked="0"/>
    </xf>
    <xf numFmtId="5" fontId="16" fillId="0" borderId="0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37" fontId="0" fillId="2" borderId="5" xfId="0" applyNumberFormat="1" applyFill="1" applyBorder="1" applyProtection="1">
      <protection locked="0"/>
    </xf>
    <xf numFmtId="37" fontId="1" fillId="2" borderId="5" xfId="1" applyNumberFormat="1" applyFill="1" applyBorder="1" applyProtection="1">
      <protection locked="0"/>
    </xf>
    <xf numFmtId="37" fontId="1" fillId="2" borderId="5" xfId="1" applyNumberFormat="1" applyFill="1" applyBorder="1" applyAlignment="1" applyProtection="1">
      <alignment horizontal="right"/>
      <protection locked="0"/>
    </xf>
    <xf numFmtId="168" fontId="1" fillId="2" borderId="5" xfId="1" applyNumberFormat="1" applyFill="1" applyBorder="1" applyProtection="1">
      <protection locked="0"/>
    </xf>
    <xf numFmtId="37" fontId="5" fillId="2" borderId="5" xfId="0" applyNumberFormat="1" applyFont="1" applyFill="1" applyBorder="1" applyProtection="1">
      <protection locked="0"/>
    </xf>
    <xf numFmtId="5" fontId="0" fillId="0" borderId="0" xfId="0" applyNumberFormat="1" applyBorder="1"/>
    <xf numFmtId="5" fontId="3" fillId="0" borderId="0" xfId="0" applyNumberFormat="1" applyFont="1" applyBorder="1"/>
    <xf numFmtId="0" fontId="2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>
      <alignment wrapText="1"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Border="1" applyAlignment="1">
      <alignment horizontal="right"/>
    </xf>
    <xf numFmtId="37" fontId="1" fillId="0" borderId="0" xfId="1" applyNumberFormat="1" applyBorder="1" applyAlignment="1">
      <alignment horizontal="right"/>
    </xf>
    <xf numFmtId="0" fontId="0" fillId="0" borderId="2" xfId="0" applyBorder="1"/>
    <xf numFmtId="0" fontId="1" fillId="0" borderId="0" xfId="0" applyFont="1" applyBorder="1"/>
    <xf numFmtId="7" fontId="0" fillId="0" borderId="2" xfId="0" applyNumberFormat="1" applyBorder="1"/>
    <xf numFmtId="7" fontId="2" fillId="0" borderId="8" xfId="0" applyNumberFormat="1" applyFont="1" applyBorder="1"/>
    <xf numFmtId="5" fontId="1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/>
    <xf numFmtId="37" fontId="5" fillId="0" borderId="0" xfId="0" applyNumberFormat="1" applyFont="1" applyFill="1" applyBorder="1" applyProtection="1">
      <protection locked="0"/>
    </xf>
    <xf numFmtId="165" fontId="16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0" xfId="0" applyNumberFormat="1" applyFont="1" applyBorder="1"/>
    <xf numFmtId="164" fontId="16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5" fillId="0" borderId="0" xfId="1" applyNumberFormat="1" applyFont="1" applyBorder="1" applyAlignment="1">
      <alignment horizontal="right"/>
    </xf>
    <xf numFmtId="9" fontId="0" fillId="0" borderId="0" xfId="4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7" fontId="3" fillId="0" borderId="2" xfId="0" applyNumberFormat="1" applyFont="1" applyBorder="1"/>
    <xf numFmtId="165" fontId="2" fillId="0" borderId="7" xfId="2" applyNumberFormat="1" applyFont="1" applyBorder="1" applyAlignment="1">
      <alignment horizontal="right"/>
    </xf>
    <xf numFmtId="165" fontId="16" fillId="0" borderId="2" xfId="0" applyNumberFormat="1" applyFont="1" applyBorder="1" applyAlignment="1">
      <alignment horizontal="right"/>
    </xf>
    <xf numFmtId="165" fontId="2" fillId="0" borderId="8" xfId="2" applyNumberFormat="1" applyFont="1" applyBorder="1" applyAlignment="1">
      <alignment horizontal="right"/>
    </xf>
    <xf numFmtId="2" fontId="0" fillId="4" borderId="5" xfId="0" applyNumberFormat="1" applyFill="1" applyBorder="1" applyProtection="1">
      <protection locked="0"/>
    </xf>
    <xf numFmtId="167" fontId="0" fillId="0" borderId="1" xfId="0" applyNumberFormat="1" applyBorder="1"/>
    <xf numFmtId="167" fontId="3" fillId="0" borderId="1" xfId="0" applyNumberFormat="1" applyFont="1" applyBorder="1"/>
    <xf numFmtId="165" fontId="0" fillId="0" borderId="1" xfId="0" applyNumberFormat="1" applyBorder="1" applyAlignment="1">
      <alignment horizontal="right"/>
    </xf>
    <xf numFmtId="167" fontId="2" fillId="0" borderId="3" xfId="0" applyNumberFormat="1" applyFont="1" applyBorder="1"/>
    <xf numFmtId="0" fontId="2" fillId="0" borderId="9" xfId="0" applyFont="1" applyBorder="1" applyAlignment="1">
      <alignment horizontal="right"/>
    </xf>
    <xf numFmtId="167" fontId="16" fillId="0" borderId="1" xfId="0" applyNumberFormat="1" applyFont="1" applyBorder="1" applyAlignment="1">
      <alignment horizontal="right"/>
    </xf>
    <xf numFmtId="167" fontId="2" fillId="0" borderId="3" xfId="2" applyNumberFormat="1" applyFont="1" applyBorder="1" applyAlignment="1">
      <alignment horizontal="right"/>
    </xf>
    <xf numFmtId="170" fontId="0" fillId="0" borderId="2" xfId="0" applyNumberFormat="1" applyBorder="1"/>
    <xf numFmtId="170" fontId="3" fillId="0" borderId="2" xfId="0" applyNumberFormat="1" applyFont="1" applyBorder="1"/>
    <xf numFmtId="170" fontId="2" fillId="0" borderId="8" xfId="0" applyNumberFormat="1" applyFont="1" applyBorder="1"/>
    <xf numFmtId="169" fontId="0" fillId="0" borderId="0" xfId="0" applyNumberFormat="1" applyBorder="1"/>
    <xf numFmtId="169" fontId="3" fillId="0" borderId="0" xfId="0" applyNumberFormat="1" applyFont="1" applyBorder="1"/>
    <xf numFmtId="169" fontId="2" fillId="0" borderId="0" xfId="0" applyNumberFormat="1" applyFont="1" applyBorder="1"/>
    <xf numFmtId="0" fontId="2" fillId="0" borderId="9" xfId="0" applyFont="1" applyFill="1" applyBorder="1" applyAlignment="1">
      <alignment horizontal="right"/>
    </xf>
    <xf numFmtId="7" fontId="0" fillId="0" borderId="2" xfId="0" applyNumberFormat="1" applyBorder="1" applyAlignment="1">
      <alignment horizontal="right"/>
    </xf>
    <xf numFmtId="0" fontId="8" fillId="0" borderId="0" xfId="3" applyAlignment="1" applyProtection="1"/>
    <xf numFmtId="14" fontId="1" fillId="0" borderId="0" xfId="0" applyNumberFormat="1" applyFont="1" applyAlignment="1" applyProtection="1">
      <alignment horizontal="left"/>
    </xf>
    <xf numFmtId="0" fontId="21" fillId="0" borderId="0" xfId="0" applyFont="1"/>
    <xf numFmtId="0" fontId="19" fillId="0" borderId="0" xfId="3" applyFont="1" applyBorder="1" applyAlignment="1" applyProtection="1"/>
    <xf numFmtId="0" fontId="17" fillId="3" borderId="10" xfId="0" applyFont="1" applyFill="1" applyBorder="1" applyAlignment="1"/>
    <xf numFmtId="0" fontId="17" fillId="3" borderId="10" xfId="0" applyFont="1" applyFill="1" applyBorder="1" applyAlignment="1" applyProtection="1">
      <alignment horizontal="right"/>
      <protection locked="0"/>
    </xf>
    <xf numFmtId="0" fontId="17" fillId="3" borderId="10" xfId="0" applyFont="1" applyFill="1" applyBorder="1" applyAlignment="1">
      <alignment horizontal="left" indent="1"/>
    </xf>
    <xf numFmtId="0" fontId="19" fillId="0" borderId="0" xfId="3" applyFont="1" applyBorder="1" applyAlignment="1" applyProtection="1">
      <alignment horizontal="left" indent="1"/>
    </xf>
    <xf numFmtId="0" fontId="5" fillId="0" borderId="0" xfId="3" applyFont="1" applyAlignment="1" applyProtection="1">
      <alignment horizontal="left" indent="1"/>
    </xf>
    <xf numFmtId="0" fontId="5" fillId="0" borderId="0" xfId="0" applyFont="1" applyAlignment="1">
      <alignment horizontal="left" indent="1"/>
    </xf>
    <xf numFmtId="0" fontId="9" fillId="2" borderId="5" xfId="0" applyFont="1" applyFill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0" xfId="0" applyAlignment="1">
      <alignment horizontal="left" indent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0" fillId="0" borderId="0" xfId="0" applyFont="1" applyFill="1" applyBorder="1" applyAlignment="1" applyProtection="1">
      <alignment horizontal="left" indent="1"/>
      <protection hidden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1" fillId="0" borderId="0" xfId="3" applyFont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wrapText="1"/>
    </xf>
    <xf numFmtId="0" fontId="22" fillId="0" borderId="0" xfId="0" applyFont="1" applyFill="1" applyAlignment="1">
      <alignment horizontal="left" indent="1"/>
    </xf>
    <xf numFmtId="169" fontId="23" fillId="0" borderId="0" xfId="0" applyNumberFormat="1" applyFont="1" applyBorder="1"/>
    <xf numFmtId="0" fontId="24" fillId="3" borderId="10" xfId="0" applyFont="1" applyFill="1" applyBorder="1" applyAlignment="1">
      <alignment horizontal="right"/>
    </xf>
    <xf numFmtId="0" fontId="1" fillId="0" borderId="9" xfId="0" applyFont="1" applyBorder="1"/>
    <xf numFmtId="0" fontId="2" fillId="0" borderId="4" xfId="0" applyFont="1" applyBorder="1" applyAlignment="1"/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2" fillId="0" borderId="6" xfId="0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5" fontId="0" fillId="0" borderId="0" xfId="0" applyNumberFormat="1" applyBorder="1" applyAlignment="1">
      <alignment horizontal="right" indent="1"/>
    </xf>
    <xf numFmtId="37" fontId="3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right" indent="1"/>
    </xf>
    <xf numFmtId="37" fontId="15" fillId="0" borderId="0" xfId="1" applyNumberFormat="1" applyFont="1" applyBorder="1" applyAlignment="1">
      <alignment horizontal="right" indent="1"/>
    </xf>
    <xf numFmtId="37" fontId="0" fillId="0" borderId="0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6" fillId="0" borderId="1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indent="1"/>
    </xf>
    <xf numFmtId="164" fontId="0" fillId="0" borderId="12" xfId="0" applyNumberFormat="1" applyBorder="1"/>
    <xf numFmtId="0" fontId="0" fillId="0" borderId="13" xfId="0" applyBorder="1"/>
    <xf numFmtId="0" fontId="0" fillId="0" borderId="11" xfId="0" applyBorder="1"/>
    <xf numFmtId="7" fontId="0" fillId="0" borderId="13" xfId="0" applyNumberFormat="1" applyBorder="1"/>
    <xf numFmtId="0" fontId="25" fillId="0" borderId="0" xfId="3" applyFont="1" applyAlignment="1" applyProtection="1">
      <alignment horizontal="left" indent="1"/>
    </xf>
    <xf numFmtId="0" fontId="1" fillId="0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4" fillId="0" borderId="0" xfId="0" applyNumberFormat="1" applyFont="1" applyBorder="1" applyAlignment="1">
      <alignment horizontal="right" indent="1"/>
    </xf>
    <xf numFmtId="164" fontId="15" fillId="0" borderId="0" xfId="2" applyNumberFormat="1" applyFont="1" applyBorder="1" applyAlignment="1">
      <alignment horizontal="right" indent="1"/>
    </xf>
    <xf numFmtId="164" fontId="16" fillId="0" borderId="0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0" fontId="23" fillId="0" borderId="0" xfId="0" applyFont="1"/>
    <xf numFmtId="0" fontId="2" fillId="0" borderId="12" xfId="0" applyFont="1" applyFill="1" applyBorder="1" applyAlignment="1">
      <alignment horizontal="right"/>
    </xf>
    <xf numFmtId="0" fontId="10" fillId="0" borderId="11" xfId="0" applyFont="1" applyBorder="1" applyAlignment="1">
      <alignment horizontal="left" indent="1"/>
    </xf>
    <xf numFmtId="164" fontId="14" fillId="0" borderId="12" xfId="0" applyNumberFormat="1" applyFont="1" applyBorder="1" applyAlignment="1">
      <alignment horizontal="right"/>
    </xf>
    <xf numFmtId="164" fontId="14" fillId="0" borderId="12" xfId="0" applyNumberFormat="1" applyFont="1" applyBorder="1" applyAlignment="1">
      <alignment horizontal="right" indent="1"/>
    </xf>
    <xf numFmtId="164" fontId="14" fillId="0" borderId="12" xfId="0" applyNumberFormat="1" applyFont="1" applyBorder="1"/>
    <xf numFmtId="170" fontId="0" fillId="0" borderId="13" xfId="0" applyNumberFormat="1" applyBorder="1"/>
    <xf numFmtId="165" fontId="0" fillId="0" borderId="2" xfId="0" applyNumberForma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14" fillId="0" borderId="11" xfId="0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287232</xdr:colOff>
      <xdr:row>47</xdr:row>
      <xdr:rowOff>116205</xdr:rowOff>
    </xdr:from>
    <xdr:to>
      <xdr:col>6</xdr:col>
      <xdr:colOff>704081</xdr:colOff>
      <xdr:row>51</xdr:row>
      <xdr:rowOff>12469</xdr:rowOff>
    </xdr:to>
    <xdr:pic>
      <xdr:nvPicPr>
        <xdr:cNvPr id="2" name="Picture 1" descr="Iowa State University Extension and Outreach" title="ISU Extension and Outreach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982" y="8155305"/>
          <a:ext cx="2960024" cy="5439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423182</xdr:colOff>
      <xdr:row>18</xdr:row>
      <xdr:rowOff>3175</xdr:rowOff>
    </xdr:from>
    <xdr:to>
      <xdr:col>6</xdr:col>
      <xdr:colOff>817034</xdr:colOff>
      <xdr:row>30</xdr:row>
      <xdr:rowOff>8467</xdr:rowOff>
    </xdr:to>
    <xdr:pic>
      <xdr:nvPicPr>
        <xdr:cNvPr id="3" name="Picture 2" title="Semi-Truck imag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932" y="3327400"/>
          <a:ext cx="2937027" cy="194839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287232</xdr:colOff>
      <xdr:row>47</xdr:row>
      <xdr:rowOff>116205</xdr:rowOff>
    </xdr:from>
    <xdr:to>
      <xdr:col>6</xdr:col>
      <xdr:colOff>704081</xdr:colOff>
      <xdr:row>51</xdr:row>
      <xdr:rowOff>12469</xdr:rowOff>
    </xdr:to>
    <xdr:pic>
      <xdr:nvPicPr>
        <xdr:cNvPr id="2" name="Picture 1" descr="Iowa State University Extension and Outreach" title="ISU Extension and Outreach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982" y="8155305"/>
          <a:ext cx="2960024" cy="5439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423182</xdr:colOff>
      <xdr:row>18</xdr:row>
      <xdr:rowOff>3175</xdr:rowOff>
    </xdr:from>
    <xdr:to>
      <xdr:col>6</xdr:col>
      <xdr:colOff>817034</xdr:colOff>
      <xdr:row>30</xdr:row>
      <xdr:rowOff>8467</xdr:rowOff>
    </xdr:to>
    <xdr:pic>
      <xdr:nvPicPr>
        <xdr:cNvPr id="3" name="Picture 2" title="Semi-Truck imag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932" y="3327400"/>
          <a:ext cx="2937027" cy="194839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164730</xdr:colOff>
      <xdr:row>7</xdr:row>
      <xdr:rowOff>22860</xdr:rowOff>
    </xdr:from>
    <xdr:to>
      <xdr:col>7</xdr:col>
      <xdr:colOff>671720</xdr:colOff>
      <xdr:row>19</xdr:row>
      <xdr:rowOff>114300</xdr:rowOff>
    </xdr:to>
    <xdr:pic>
      <xdr:nvPicPr>
        <xdr:cNvPr id="2" name="Picture 1" title="Tractor and wag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7805" y="1270635"/>
          <a:ext cx="3050165" cy="203454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228600</xdr:colOff>
      <xdr:row>45</xdr:row>
      <xdr:rowOff>9525</xdr:rowOff>
    </xdr:from>
    <xdr:to>
      <xdr:col>7</xdr:col>
      <xdr:colOff>645449</xdr:colOff>
      <xdr:row>48</xdr:row>
      <xdr:rowOff>67714</xdr:rowOff>
    </xdr:to>
    <xdr:pic>
      <xdr:nvPicPr>
        <xdr:cNvPr id="5" name="Picture 4" descr="Iowa State University Extension and Outreach" title="ISU Extension and Outreach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7686675"/>
          <a:ext cx="2960024" cy="543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164730</xdr:colOff>
      <xdr:row>7</xdr:row>
      <xdr:rowOff>22860</xdr:rowOff>
    </xdr:from>
    <xdr:to>
      <xdr:col>7</xdr:col>
      <xdr:colOff>671720</xdr:colOff>
      <xdr:row>19</xdr:row>
      <xdr:rowOff>114300</xdr:rowOff>
    </xdr:to>
    <xdr:pic>
      <xdr:nvPicPr>
        <xdr:cNvPr id="2" name="Picture 1" title="Tractor and wag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080" y="1527810"/>
          <a:ext cx="3050165" cy="203454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228600</xdr:colOff>
      <xdr:row>45</xdr:row>
      <xdr:rowOff>9525</xdr:rowOff>
    </xdr:from>
    <xdr:to>
      <xdr:col>7</xdr:col>
      <xdr:colOff>645449</xdr:colOff>
      <xdr:row>48</xdr:row>
      <xdr:rowOff>67714</xdr:rowOff>
    </xdr:to>
    <xdr:pic>
      <xdr:nvPicPr>
        <xdr:cNvPr id="3" name="Picture 2" descr="Iowa State University Extension and Outreach" title="ISU Extension and Outreach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7686675"/>
          <a:ext cx="2960024" cy="543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" TargetMode="External"/><Relationship Id="rId2" Type="http://schemas.openxmlformats.org/officeDocument/2006/relationships/hyperlink" Target="http://www.extension.iastate.edu/agdm/crops/pdf/a3-29.pdf" TargetMode="External"/><Relationship Id="rId1" Type="http://schemas.openxmlformats.org/officeDocument/2006/relationships/hyperlink" Target="mailto:wedwards@iastate.edu?subject=AgDM%20Spreadshe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" TargetMode="External"/><Relationship Id="rId2" Type="http://schemas.openxmlformats.org/officeDocument/2006/relationships/hyperlink" Target="http://www.extension.iastate.edu/agdm/crops/pdf/a3-29.pdf" TargetMode="External"/><Relationship Id="rId1" Type="http://schemas.openxmlformats.org/officeDocument/2006/relationships/hyperlink" Target="mailto:wedwards@iastate.edu?subject=AgDM%20Spreadshee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wedwards@iastate.edu?subject=AgDM%20Spreadsheet" TargetMode="External"/><Relationship Id="rId2" Type="http://schemas.openxmlformats.org/officeDocument/2006/relationships/hyperlink" Target="http://www.extension.iastate.edu/agdm/" TargetMode="External"/><Relationship Id="rId1" Type="http://schemas.openxmlformats.org/officeDocument/2006/relationships/hyperlink" Target="http://www.extension.iastate.edu/agdm/crops/pdf/a3-29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wedwards@iastate.edu?subject=AgDM%20Spreadsheet" TargetMode="External"/><Relationship Id="rId2" Type="http://schemas.openxmlformats.org/officeDocument/2006/relationships/hyperlink" Target="http://www.extension.iastate.edu/agdm/" TargetMode="External"/><Relationship Id="rId1" Type="http://schemas.openxmlformats.org/officeDocument/2006/relationships/hyperlink" Target="http://www.extension.iastate.edu/agdm/crops/pdf/a3-29.pdf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zoomScaleNormal="100" workbookViewId="0"/>
  </sheetViews>
  <sheetFormatPr defaultRowHeight="12.75" x14ac:dyDescent="0.2"/>
  <cols>
    <col min="1" max="1" width="41.7109375" style="116" customWidth="1"/>
    <col min="2" max="8" width="12.7109375" customWidth="1"/>
    <col min="9" max="9" width="10.7109375" bestFit="1" customWidth="1"/>
  </cols>
  <sheetData>
    <row r="1" spans="1:14" s="104" customFormat="1" ht="39" customHeight="1" thickBot="1" x14ac:dyDescent="0.3">
      <c r="A1" s="106" t="s">
        <v>26</v>
      </c>
      <c r="G1" s="130" t="s">
        <v>87</v>
      </c>
      <c r="N1" s="105"/>
    </row>
    <row r="2" spans="1:14" s="18" customFormat="1" ht="15.75" thickTop="1" x14ac:dyDescent="0.25">
      <c r="A2" s="107" t="s">
        <v>46</v>
      </c>
      <c r="B2" s="103"/>
      <c r="C2" s="103"/>
    </row>
    <row r="3" spans="1:14" s="18" customFormat="1" ht="12.75" customHeight="1" x14ac:dyDescent="0.2">
      <c r="A3" s="108" t="s">
        <v>43</v>
      </c>
      <c r="B3" s="100"/>
      <c r="C3" s="19"/>
      <c r="D3" s="19"/>
      <c r="E3" s="19"/>
      <c r="F3" s="20"/>
      <c r="G3" s="20"/>
      <c r="H3" s="20"/>
      <c r="I3" s="20"/>
    </row>
    <row r="4" spans="1:14" s="18" customFormat="1" x14ac:dyDescent="0.2">
      <c r="A4" s="109"/>
    </row>
    <row r="5" spans="1:14" x14ac:dyDescent="0.2">
      <c r="A5" s="110" t="s">
        <v>38</v>
      </c>
      <c r="B5" s="34"/>
    </row>
    <row r="6" spans="1:14" ht="15.75" x14ac:dyDescent="0.25">
      <c r="A6" s="111" t="s">
        <v>41</v>
      </c>
      <c r="B6" s="66" t="s">
        <v>56</v>
      </c>
      <c r="C6" s="16"/>
      <c r="D6" s="65" t="s">
        <v>58</v>
      </c>
      <c r="E6" s="16"/>
    </row>
    <row r="7" spans="1:14" x14ac:dyDescent="0.2">
      <c r="A7" s="112"/>
      <c r="B7" s="66" t="s">
        <v>57</v>
      </c>
      <c r="C7" s="13"/>
      <c r="D7" s="24" t="s">
        <v>59</v>
      </c>
      <c r="F7" s="2"/>
    </row>
    <row r="8" spans="1:14" x14ac:dyDescent="0.2">
      <c r="A8" s="113" t="s">
        <v>15</v>
      </c>
      <c r="B8" s="36">
        <v>45000</v>
      </c>
      <c r="C8" s="5"/>
      <c r="D8" s="36">
        <v>25000</v>
      </c>
      <c r="E8" s="5"/>
      <c r="H8" s="2"/>
    </row>
    <row r="9" spans="1:14" x14ac:dyDescent="0.2">
      <c r="A9" s="113" t="s">
        <v>16</v>
      </c>
      <c r="B9" s="45">
        <v>10</v>
      </c>
      <c r="C9" s="4" t="s">
        <v>4</v>
      </c>
      <c r="D9" s="45">
        <v>20</v>
      </c>
      <c r="E9" s="4" t="s">
        <v>4</v>
      </c>
    </row>
    <row r="10" spans="1:14" x14ac:dyDescent="0.2">
      <c r="A10" s="113" t="s">
        <v>17</v>
      </c>
      <c r="B10" s="36">
        <v>20000</v>
      </c>
      <c r="C10" s="5"/>
      <c r="D10" s="42">
        <v>5000</v>
      </c>
      <c r="E10" s="5"/>
    </row>
    <row r="11" spans="1:14" x14ac:dyDescent="0.2">
      <c r="A11" s="114" t="s">
        <v>63</v>
      </c>
      <c r="B11" s="36">
        <v>3000</v>
      </c>
      <c r="C11" s="63" t="s">
        <v>53</v>
      </c>
      <c r="D11" s="42">
        <v>500</v>
      </c>
      <c r="E11" s="63" t="s">
        <v>53</v>
      </c>
    </row>
    <row r="12" spans="1:14" x14ac:dyDescent="0.2">
      <c r="A12" s="115" t="s">
        <v>19</v>
      </c>
      <c r="B12" s="46">
        <v>10</v>
      </c>
      <c r="C12" s="60" t="s">
        <v>54</v>
      </c>
      <c r="D12" s="45">
        <v>8</v>
      </c>
      <c r="E12" s="60" t="s">
        <v>54</v>
      </c>
    </row>
    <row r="13" spans="1:14" x14ac:dyDescent="0.2">
      <c r="A13" s="117" t="s">
        <v>20</v>
      </c>
      <c r="B13" s="42">
        <v>400</v>
      </c>
      <c r="C13" s="15" t="s">
        <v>55</v>
      </c>
      <c r="D13" s="42">
        <v>250</v>
      </c>
      <c r="E13" s="15" t="s">
        <v>55</v>
      </c>
    </row>
    <row r="14" spans="1:14" x14ac:dyDescent="0.2">
      <c r="A14" s="117" t="s">
        <v>84</v>
      </c>
      <c r="B14" s="45">
        <v>40000</v>
      </c>
      <c r="C14" s="56" t="s">
        <v>79</v>
      </c>
      <c r="D14" s="49">
        <v>50000</v>
      </c>
      <c r="E14" s="56" t="s">
        <v>79</v>
      </c>
    </row>
    <row r="15" spans="1:14" x14ac:dyDescent="0.2">
      <c r="A15" s="114" t="s">
        <v>66</v>
      </c>
      <c r="B15" s="45">
        <v>8000</v>
      </c>
      <c r="C15" s="4" t="s">
        <v>21</v>
      </c>
      <c r="D15" s="67"/>
      <c r="E15" s="56"/>
    </row>
    <row r="16" spans="1:14" x14ac:dyDescent="0.2">
      <c r="A16" s="113" t="s">
        <v>23</v>
      </c>
      <c r="B16" s="46">
        <v>50</v>
      </c>
      <c r="C16" s="56" t="s">
        <v>80</v>
      </c>
      <c r="D16" s="7"/>
      <c r="E16" s="4"/>
    </row>
    <row r="17" spans="1:8" x14ac:dyDescent="0.2">
      <c r="A17" s="114" t="s">
        <v>75</v>
      </c>
      <c r="B17" s="46">
        <v>60</v>
      </c>
      <c r="C17" s="4" t="s">
        <v>21</v>
      </c>
      <c r="D17" s="7"/>
      <c r="E17" s="4"/>
    </row>
    <row r="18" spans="1:8" x14ac:dyDescent="0.2">
      <c r="D18" s="7"/>
      <c r="E18" s="4"/>
    </row>
    <row r="19" spans="1:8" x14ac:dyDescent="0.2">
      <c r="A19" s="114" t="s">
        <v>67</v>
      </c>
      <c r="B19" s="47">
        <v>50000</v>
      </c>
      <c r="C19" s="56" t="s">
        <v>81</v>
      </c>
    </row>
    <row r="20" spans="1:8" x14ac:dyDescent="0.2">
      <c r="A20" s="114" t="s">
        <v>47</v>
      </c>
      <c r="B20" s="47">
        <v>1000</v>
      </c>
      <c r="C20" s="56" t="s">
        <v>82</v>
      </c>
    </row>
    <row r="21" spans="1:8" x14ac:dyDescent="0.2">
      <c r="A21" s="117" t="s">
        <v>49</v>
      </c>
      <c r="B21" s="84">
        <v>0.5</v>
      </c>
      <c r="C21" s="55" t="s">
        <v>37</v>
      </c>
    </row>
    <row r="22" spans="1:8" x14ac:dyDescent="0.2">
      <c r="A22" s="118" t="s">
        <v>48</v>
      </c>
      <c r="B22" s="84">
        <v>1</v>
      </c>
      <c r="C22" s="55" t="s">
        <v>37</v>
      </c>
      <c r="D22" s="4"/>
      <c r="E22" s="4"/>
    </row>
    <row r="23" spans="1:8" x14ac:dyDescent="0.2">
      <c r="D23" s="4"/>
      <c r="E23" s="4"/>
    </row>
    <row r="24" spans="1:8" x14ac:dyDescent="0.2">
      <c r="A24" s="113" t="s">
        <v>18</v>
      </c>
      <c r="B24" s="37">
        <v>15</v>
      </c>
      <c r="C24" s="56" t="s">
        <v>22</v>
      </c>
      <c r="D24" s="4"/>
      <c r="E24" s="4"/>
    </row>
    <row r="25" spans="1:8" x14ac:dyDescent="0.2">
      <c r="A25" s="114" t="s">
        <v>60</v>
      </c>
      <c r="B25" s="32">
        <v>0.05</v>
      </c>
      <c r="C25" s="4"/>
      <c r="D25" s="4"/>
      <c r="E25" s="4"/>
    </row>
    <row r="26" spans="1:8" x14ac:dyDescent="0.2">
      <c r="A26" s="113" t="s">
        <v>0</v>
      </c>
      <c r="B26" s="37">
        <v>2.65</v>
      </c>
      <c r="C26" s="60" t="s">
        <v>77</v>
      </c>
      <c r="D26" s="4"/>
      <c r="E26" s="4"/>
    </row>
    <row r="27" spans="1:8" x14ac:dyDescent="0.2">
      <c r="A27" s="113" t="s">
        <v>25</v>
      </c>
      <c r="B27" s="48">
        <v>5</v>
      </c>
      <c r="C27" s="56" t="s">
        <v>78</v>
      </c>
      <c r="D27" s="4"/>
      <c r="E27" s="4"/>
    </row>
    <row r="29" spans="1:8" x14ac:dyDescent="0.2">
      <c r="A29" s="114" t="s">
        <v>61</v>
      </c>
      <c r="B29" s="36">
        <v>350</v>
      </c>
      <c r="C29" s="6"/>
    </row>
    <row r="30" spans="1:8" x14ac:dyDescent="0.2">
      <c r="A30" s="114" t="s">
        <v>62</v>
      </c>
      <c r="B30" s="36">
        <v>500</v>
      </c>
      <c r="C30" s="6"/>
    </row>
    <row r="31" spans="1:8" x14ac:dyDescent="0.2">
      <c r="G31" s="24"/>
      <c r="H31" s="17"/>
    </row>
    <row r="32" spans="1:8" ht="13.5" thickBot="1" x14ac:dyDescent="0.25">
      <c r="A32" s="115"/>
      <c r="B32" s="8"/>
      <c r="C32" s="6"/>
      <c r="D32" s="9"/>
      <c r="E32" s="4"/>
      <c r="F32" s="4"/>
      <c r="G32" s="60"/>
    </row>
    <row r="33" spans="1:10" x14ac:dyDescent="0.2">
      <c r="A33" s="119"/>
      <c r="B33" s="79" t="s">
        <v>50</v>
      </c>
      <c r="C33" s="139" t="s">
        <v>13</v>
      </c>
      <c r="D33" s="79" t="s">
        <v>6</v>
      </c>
      <c r="E33" s="131"/>
      <c r="F33" s="132"/>
      <c r="G33" s="98" t="s">
        <v>89</v>
      </c>
      <c r="H33" s="64"/>
      <c r="J33" s="4"/>
    </row>
    <row r="34" spans="1:10" x14ac:dyDescent="0.2">
      <c r="A34" s="133" t="s">
        <v>9</v>
      </c>
      <c r="B34" s="134" t="s">
        <v>90</v>
      </c>
      <c r="C34" s="140" t="s">
        <v>90</v>
      </c>
      <c r="D34" s="134" t="s">
        <v>90</v>
      </c>
      <c r="E34" s="135" t="s">
        <v>52</v>
      </c>
      <c r="F34" s="136" t="s">
        <v>91</v>
      </c>
      <c r="G34" s="137" t="s">
        <v>51</v>
      </c>
      <c r="H34" s="54"/>
      <c r="J34" s="4"/>
    </row>
    <row r="35" spans="1:10" x14ac:dyDescent="0.2">
      <c r="A35" s="120" t="s">
        <v>1</v>
      </c>
      <c r="B35" s="14">
        <f>IF(B9&gt;0,PMT(B25,B9,-(B8-B10))+B25*B10,0)</f>
        <v>4237.6143741364167</v>
      </c>
      <c r="C35" s="141">
        <f>IF(D9&gt;0,PMT(B25,D9,-(D8-D10))+B25*D10,0)</f>
        <v>1854.8517438138263</v>
      </c>
      <c r="D35" s="50">
        <f>B35+C35</f>
        <v>6092.4661179502427</v>
      </c>
      <c r="E35" s="61">
        <f>G35*B$17</f>
        <v>45.69349588462682</v>
      </c>
      <c r="F35" s="85">
        <f>IF(B$19&gt;0,D35/B$19,0)</f>
        <v>0.12184932235900485</v>
      </c>
      <c r="G35" s="61">
        <f>IF(B$15&gt;0,D35/B$15,0)</f>
        <v>0.7615582647437803</v>
      </c>
      <c r="H35" s="95"/>
      <c r="J35" s="4"/>
    </row>
    <row r="36" spans="1:10" x14ac:dyDescent="0.2">
      <c r="A36" s="121" t="s">
        <v>65</v>
      </c>
      <c r="B36" s="12">
        <f>B29+B30</f>
        <v>850</v>
      </c>
      <c r="C36" s="142"/>
      <c r="D36" s="51">
        <f>B36+C36</f>
        <v>850</v>
      </c>
      <c r="E36" s="80">
        <f>G36*B$17</f>
        <v>6.375</v>
      </c>
      <c r="F36" s="86">
        <f>IF(B$19&gt;0,D36/B$19,0)</f>
        <v>1.7000000000000001E-2</v>
      </c>
      <c r="G36" s="80">
        <f>IF(B$15&gt;0,D36/B$15,0)</f>
        <v>0.10625</v>
      </c>
      <c r="H36" s="96"/>
      <c r="J36" s="4"/>
    </row>
    <row r="37" spans="1:10" x14ac:dyDescent="0.2">
      <c r="A37" s="120" t="s">
        <v>2</v>
      </c>
      <c r="B37" s="14">
        <f>SUM(B35:B36)</f>
        <v>5087.6143741364167</v>
      </c>
      <c r="C37" s="141">
        <f>SUM(C35:C36)</f>
        <v>1854.8517438138263</v>
      </c>
      <c r="D37" s="50">
        <f>B37+C37</f>
        <v>6942.4661179502427</v>
      </c>
      <c r="E37" s="61">
        <f>G37*B$17</f>
        <v>52.068495884626813</v>
      </c>
      <c r="F37" s="85">
        <f>SUM(F35:F36)</f>
        <v>0.13884932235900485</v>
      </c>
      <c r="G37" s="61">
        <f>SUM(G35:G36)</f>
        <v>0.86780826474378026</v>
      </c>
      <c r="H37" s="95"/>
      <c r="J37" s="4"/>
    </row>
    <row r="38" spans="1:10" x14ac:dyDescent="0.2">
      <c r="A38" s="120"/>
      <c r="B38" s="57"/>
      <c r="C38" s="143"/>
      <c r="D38" s="5"/>
      <c r="E38" s="59"/>
      <c r="F38" s="3"/>
      <c r="G38" s="61"/>
      <c r="H38" s="95"/>
      <c r="J38" s="4"/>
    </row>
    <row r="39" spans="1:10" x14ac:dyDescent="0.2">
      <c r="A39" s="133" t="s">
        <v>3</v>
      </c>
      <c r="B39" s="154"/>
      <c r="C39" s="155"/>
      <c r="D39" s="156"/>
      <c r="E39" s="157"/>
      <c r="F39" s="158"/>
      <c r="G39" s="159"/>
      <c r="H39" s="95"/>
      <c r="J39" s="4"/>
    </row>
    <row r="40" spans="1:10" x14ac:dyDescent="0.2">
      <c r="A40" s="121" t="s">
        <v>64</v>
      </c>
      <c r="B40" s="14">
        <f>B11</f>
        <v>3000</v>
      </c>
      <c r="C40" s="141">
        <f>D11</f>
        <v>500</v>
      </c>
      <c r="D40" s="14">
        <f>B40+C40</f>
        <v>3500</v>
      </c>
      <c r="E40" s="61">
        <f>G40*B$17</f>
        <v>26.25</v>
      </c>
      <c r="F40" s="85">
        <f>IF(B$19&gt;0,D40/B$19,0)</f>
        <v>7.0000000000000007E-2</v>
      </c>
      <c r="G40" s="61">
        <f>IF(B$15&gt;0,D40/B$15,0)</f>
        <v>0.4375</v>
      </c>
      <c r="H40" s="95"/>
      <c r="J40" s="4"/>
    </row>
    <row r="41" spans="1:10" x14ac:dyDescent="0.2">
      <c r="A41" s="120" t="s">
        <v>24</v>
      </c>
      <c r="B41" s="58">
        <f>IF(B14&gt;0,B12*B13*B15/B14,0)</f>
        <v>800</v>
      </c>
      <c r="C41" s="144">
        <f>IF(D14&gt;0,D12*D13*B15/D14,0)</f>
        <v>320</v>
      </c>
      <c r="D41" s="11">
        <f>B41+C41</f>
        <v>1120</v>
      </c>
      <c r="E41" s="61">
        <f>G41*B$17</f>
        <v>8.4</v>
      </c>
      <c r="F41" s="85">
        <f>IF(B$19&gt;0,D41/B$19,0)</f>
        <v>2.24E-2</v>
      </c>
      <c r="G41" s="61">
        <f>IF(B$15&gt;0,D41/B$15,0)</f>
        <v>0.14000000000000001</v>
      </c>
      <c r="H41" s="95"/>
      <c r="J41" s="4"/>
    </row>
    <row r="42" spans="1:10" x14ac:dyDescent="0.2">
      <c r="A42" s="120" t="s">
        <v>7</v>
      </c>
      <c r="B42" s="11">
        <f>IF(B26&gt;0,(B15/B27)*B26*1.15,0)</f>
        <v>4876</v>
      </c>
      <c r="C42" s="145"/>
      <c r="D42" s="11">
        <f>B42+C42</f>
        <v>4876</v>
      </c>
      <c r="E42" s="61">
        <f>G42*B$17</f>
        <v>36.57</v>
      </c>
      <c r="F42" s="85">
        <f>IF(B$19&gt;0,D42/B$19,0)</f>
        <v>9.7519999999999996E-2</v>
      </c>
      <c r="G42" s="61">
        <f>IF(B$15&gt;0,D42/B$15,0)</f>
        <v>0.60950000000000004</v>
      </c>
      <c r="H42" s="129" t="s">
        <v>85</v>
      </c>
      <c r="J42" s="4"/>
    </row>
    <row r="43" spans="1:10" x14ac:dyDescent="0.2">
      <c r="A43" s="120" t="s">
        <v>12</v>
      </c>
      <c r="B43" s="12">
        <f>IF(B16&gt;0,(B15/B16)*B24,0)+IF(B$20&gt;0,(B21+B22)*B24*(B19/B20),0)</f>
        <v>3525</v>
      </c>
      <c r="C43" s="145"/>
      <c r="D43" s="12">
        <f>B43+C43</f>
        <v>3525</v>
      </c>
      <c r="E43" s="80">
        <f>G43*B$17</f>
        <v>26.4375</v>
      </c>
      <c r="F43" s="86">
        <f>IF(B$19&gt;0,D43/B$19,0)</f>
        <v>7.0499999999999993E-2</v>
      </c>
      <c r="G43" s="80">
        <f>IF(B$15&gt;0,D43/B$15,0)</f>
        <v>0.44062499999999999</v>
      </c>
      <c r="H43" s="129" t="s">
        <v>86</v>
      </c>
      <c r="J43" s="4"/>
    </row>
    <row r="44" spans="1:10" x14ac:dyDescent="0.2">
      <c r="A44" s="120" t="s">
        <v>8</v>
      </c>
      <c r="B44" s="14">
        <f>SUM(B40:B43)</f>
        <v>12201</v>
      </c>
      <c r="C44" s="141">
        <f>SUM(C40:C43)</f>
        <v>820</v>
      </c>
      <c r="D44" s="14">
        <f>B44+C44</f>
        <v>13021</v>
      </c>
      <c r="E44" s="61">
        <f>G44*B17</f>
        <v>97.657499999999999</v>
      </c>
      <c r="F44" s="85">
        <f>SUM(F40:F43)</f>
        <v>0.26041999999999998</v>
      </c>
      <c r="G44" s="61">
        <f>SUM(G40:G43)</f>
        <v>1.6276250000000001</v>
      </c>
      <c r="H44" s="95"/>
      <c r="J44" s="4"/>
    </row>
    <row r="45" spans="1:10" x14ac:dyDescent="0.2">
      <c r="A45" s="120"/>
      <c r="B45" s="57"/>
      <c r="C45" s="146"/>
      <c r="D45" s="10"/>
      <c r="E45" s="59"/>
      <c r="F45" s="87"/>
      <c r="G45" s="99"/>
      <c r="H45" s="95"/>
      <c r="J45" s="4"/>
    </row>
    <row r="46" spans="1:10" ht="13.5" thickBot="1" x14ac:dyDescent="0.25">
      <c r="A46" s="122" t="s">
        <v>10</v>
      </c>
      <c r="B46" s="44">
        <f>B37+B44</f>
        <v>17288.614374136418</v>
      </c>
      <c r="C46" s="147">
        <f>C37+C44</f>
        <v>2674.851743813826</v>
      </c>
      <c r="D46" s="44">
        <f>B46+C46</f>
        <v>19963.466117950244</v>
      </c>
      <c r="E46" s="62">
        <f>E37+E44</f>
        <v>149.7259958846268</v>
      </c>
      <c r="F46" s="88">
        <f>F37+F44</f>
        <v>0.39926932235900481</v>
      </c>
      <c r="G46" s="62">
        <f>G37+G44</f>
        <v>2.4954332647437805</v>
      </c>
      <c r="H46" s="97"/>
      <c r="J46" s="4"/>
    </row>
    <row r="47" spans="1:10" x14ac:dyDescent="0.2">
      <c r="B47" s="1"/>
      <c r="D47" s="1"/>
      <c r="F47" s="1"/>
    </row>
    <row r="48" spans="1:10" s="24" customFormat="1" x14ac:dyDescent="0.2">
      <c r="A48" s="123" t="s">
        <v>83</v>
      </c>
      <c r="B48" s="21"/>
      <c r="C48" s="22"/>
      <c r="D48" s="23"/>
      <c r="E48" s="23"/>
      <c r="F48" s="23"/>
      <c r="G48" s="23"/>
    </row>
    <row r="49" spans="1:12" s="24" customFormat="1" x14ac:dyDescent="0.2">
      <c r="A49" s="160" t="s">
        <v>39</v>
      </c>
      <c r="B49" s="25"/>
      <c r="C49" s="25"/>
      <c r="E49" s="25"/>
      <c r="F49" s="25"/>
      <c r="G49" s="25"/>
    </row>
    <row r="50" spans="1:12" s="24" customFormat="1" x14ac:dyDescent="0.2">
      <c r="A50" s="124" t="s">
        <v>40</v>
      </c>
      <c r="E50" s="25"/>
      <c r="F50" s="25"/>
      <c r="G50" s="25"/>
    </row>
    <row r="51" spans="1:12" s="18" customFormat="1" x14ac:dyDescent="0.2">
      <c r="A51" s="125">
        <f ca="1">TODAY()</f>
        <v>44251</v>
      </c>
      <c r="B51" s="101"/>
      <c r="C51" s="26"/>
      <c r="D51" s="26"/>
      <c r="E51" s="26"/>
      <c r="F51" s="27"/>
      <c r="G51" s="26"/>
    </row>
    <row r="52" spans="1:12" x14ac:dyDescent="0.2">
      <c r="A52" s="126"/>
      <c r="B52" s="102"/>
      <c r="C52" s="102"/>
      <c r="D52" s="102"/>
      <c r="E52" s="102"/>
      <c r="F52" s="102"/>
      <c r="G52" s="28"/>
      <c r="H52" s="28"/>
      <c r="I52" s="28"/>
    </row>
    <row r="53" spans="1:12" ht="13.5" customHeight="1" x14ac:dyDescent="0.2">
      <c r="A53" s="128" t="s">
        <v>76</v>
      </c>
      <c r="B53" s="127"/>
      <c r="C53" s="127"/>
      <c r="D53" s="127"/>
      <c r="E53" s="127"/>
      <c r="F53" s="127"/>
      <c r="G53" s="127"/>
      <c r="H53" s="53"/>
      <c r="I53" s="53"/>
      <c r="J53" s="53"/>
      <c r="K53" s="53"/>
      <c r="L53" s="53"/>
    </row>
    <row r="54" spans="1:12" x14ac:dyDescent="0.2">
      <c r="A54" s="127"/>
      <c r="B54" s="127"/>
      <c r="C54" s="127"/>
      <c r="D54" s="127"/>
      <c r="E54" s="127"/>
      <c r="F54" s="127"/>
      <c r="G54" s="127"/>
      <c r="H54" s="53"/>
      <c r="I54" s="53"/>
      <c r="J54" s="53"/>
      <c r="K54" s="53"/>
      <c r="L54" s="53"/>
    </row>
    <row r="55" spans="1:12" ht="18" customHeight="1" x14ac:dyDescent="0.2">
      <c r="A55" s="127"/>
      <c r="B55" s="127"/>
      <c r="C55" s="127"/>
      <c r="D55" s="127"/>
      <c r="E55" s="127"/>
      <c r="F55" s="127"/>
      <c r="G55" s="127"/>
      <c r="H55" s="53"/>
      <c r="I55" s="53"/>
      <c r="J55" s="53"/>
      <c r="K55" s="53"/>
      <c r="L55" s="53"/>
    </row>
  </sheetData>
  <sheetProtection sheet="1" objects="1" scenarios="1"/>
  <hyperlinks>
    <hyperlink ref="A49" r:id="rId1"/>
    <hyperlink ref="A3:B3" r:id="rId2" display="See Estimating Farm Machinery Costs for more information."/>
    <hyperlink ref="A2:C2" r:id="rId3" display="Ag Decision Maker -- Iowa State University Extension and Outreach"/>
  </hyperlinks>
  <pageMargins left="0.75" right="0.75" top="0.75" bottom="0.75" header="0.5" footer="0.5"/>
  <pageSetup scale="76" orientation="portrait" r:id="rId4"/>
  <headerFooter alignWithMargins="0">
    <oddHeader>&amp;LIowa State University Extension and Outreach&amp;RAg Decision Maker File A3-29</oddHeader>
    <oddFooter>&amp;Lhttp://www.extension.iastate.edu/agdm/crops/xls/a3-29graintransportation.xlsx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opLeftCell="A4" zoomScaleNormal="100" workbookViewId="0"/>
  </sheetViews>
  <sheetFormatPr defaultRowHeight="12.75" x14ac:dyDescent="0.2"/>
  <cols>
    <col min="1" max="1" width="41.7109375" style="116" customWidth="1"/>
    <col min="2" max="8" width="12.7109375" customWidth="1"/>
    <col min="9" max="9" width="10.7109375" bestFit="1" customWidth="1"/>
  </cols>
  <sheetData>
    <row r="1" spans="1:14" s="104" customFormat="1" ht="39" customHeight="1" thickBot="1" x14ac:dyDescent="0.3">
      <c r="A1" s="106" t="s">
        <v>26</v>
      </c>
      <c r="G1" s="130" t="s">
        <v>87</v>
      </c>
      <c r="N1" s="105"/>
    </row>
    <row r="2" spans="1:14" s="18" customFormat="1" ht="15.75" thickTop="1" x14ac:dyDescent="0.25">
      <c r="A2" s="107" t="s">
        <v>46</v>
      </c>
      <c r="B2" s="103"/>
      <c r="C2" s="103"/>
    </row>
    <row r="3" spans="1:14" s="18" customFormat="1" ht="12.75" customHeight="1" x14ac:dyDescent="0.2">
      <c r="A3" s="108" t="s">
        <v>43</v>
      </c>
      <c r="B3" s="100"/>
      <c r="C3" s="19"/>
      <c r="D3" s="19"/>
      <c r="E3" s="19"/>
      <c r="F3" s="20"/>
      <c r="G3" s="20"/>
      <c r="H3" s="20"/>
      <c r="I3" s="20"/>
    </row>
    <row r="4" spans="1:14" s="18" customFormat="1" x14ac:dyDescent="0.2">
      <c r="A4" s="109"/>
    </row>
    <row r="5" spans="1:14" x14ac:dyDescent="0.2">
      <c r="A5" s="110" t="s">
        <v>38</v>
      </c>
      <c r="B5" s="34"/>
    </row>
    <row r="6" spans="1:14" ht="15.75" x14ac:dyDescent="0.25">
      <c r="A6" s="111" t="s">
        <v>41</v>
      </c>
      <c r="B6" s="66" t="s">
        <v>56</v>
      </c>
      <c r="C6" s="16"/>
      <c r="D6" s="65" t="s">
        <v>58</v>
      </c>
      <c r="E6" s="16"/>
    </row>
    <row r="7" spans="1:14" x14ac:dyDescent="0.2">
      <c r="A7" s="112"/>
      <c r="B7" s="66" t="s">
        <v>57</v>
      </c>
      <c r="C7" s="13"/>
      <c r="D7" s="24" t="s">
        <v>59</v>
      </c>
      <c r="F7" s="2"/>
    </row>
    <row r="8" spans="1:14" x14ac:dyDescent="0.2">
      <c r="A8" s="113" t="s">
        <v>15</v>
      </c>
      <c r="B8" s="36"/>
      <c r="C8" s="5"/>
      <c r="D8" s="36"/>
      <c r="E8" s="5"/>
      <c r="H8" s="2"/>
    </row>
    <row r="9" spans="1:14" x14ac:dyDescent="0.2">
      <c r="A9" s="113" t="s">
        <v>16</v>
      </c>
      <c r="B9" s="45"/>
      <c r="C9" s="4" t="s">
        <v>4</v>
      </c>
      <c r="D9" s="45"/>
      <c r="E9" s="4" t="s">
        <v>4</v>
      </c>
    </row>
    <row r="10" spans="1:14" x14ac:dyDescent="0.2">
      <c r="A10" s="113" t="s">
        <v>17</v>
      </c>
      <c r="B10" s="36"/>
      <c r="C10" s="5"/>
      <c r="D10" s="42"/>
      <c r="E10" s="5"/>
    </row>
    <row r="11" spans="1:14" x14ac:dyDescent="0.2">
      <c r="A11" s="114" t="s">
        <v>63</v>
      </c>
      <c r="B11" s="36"/>
      <c r="C11" s="63" t="s">
        <v>53</v>
      </c>
      <c r="D11" s="42"/>
      <c r="E11" s="63" t="s">
        <v>53</v>
      </c>
    </row>
    <row r="12" spans="1:14" x14ac:dyDescent="0.2">
      <c r="A12" s="115" t="s">
        <v>19</v>
      </c>
      <c r="B12" s="46"/>
      <c r="C12" s="60" t="s">
        <v>54</v>
      </c>
      <c r="D12" s="45"/>
      <c r="E12" s="60" t="s">
        <v>54</v>
      </c>
    </row>
    <row r="13" spans="1:14" x14ac:dyDescent="0.2">
      <c r="A13" s="117" t="s">
        <v>20</v>
      </c>
      <c r="B13" s="42"/>
      <c r="C13" s="15" t="s">
        <v>55</v>
      </c>
      <c r="D13" s="42"/>
      <c r="E13" s="15" t="s">
        <v>55</v>
      </c>
    </row>
    <row r="14" spans="1:14" x14ac:dyDescent="0.2">
      <c r="A14" s="117" t="s">
        <v>84</v>
      </c>
      <c r="B14" s="45"/>
      <c r="C14" s="56" t="s">
        <v>79</v>
      </c>
      <c r="D14" s="49"/>
      <c r="E14" s="56" t="s">
        <v>79</v>
      </c>
    </row>
    <row r="15" spans="1:14" x14ac:dyDescent="0.2">
      <c r="A15" s="114" t="s">
        <v>66</v>
      </c>
      <c r="B15" s="45"/>
      <c r="C15" s="4" t="s">
        <v>21</v>
      </c>
      <c r="D15" s="67"/>
      <c r="E15" s="56"/>
    </row>
    <row r="16" spans="1:14" x14ac:dyDescent="0.2">
      <c r="A16" s="113" t="s">
        <v>23</v>
      </c>
      <c r="B16" s="46"/>
      <c r="C16" s="56" t="s">
        <v>80</v>
      </c>
      <c r="D16" s="7"/>
      <c r="E16" s="4"/>
    </row>
    <row r="17" spans="1:8" x14ac:dyDescent="0.2">
      <c r="A17" s="114" t="s">
        <v>75</v>
      </c>
      <c r="B17" s="46"/>
      <c r="C17" s="4" t="s">
        <v>21</v>
      </c>
      <c r="D17" s="7"/>
      <c r="E17" s="4"/>
    </row>
    <row r="18" spans="1:8" x14ac:dyDescent="0.2">
      <c r="D18" s="7"/>
      <c r="E18" s="4"/>
    </row>
    <row r="19" spans="1:8" x14ac:dyDescent="0.2">
      <c r="A19" s="114" t="s">
        <v>67</v>
      </c>
      <c r="B19" s="47"/>
      <c r="C19" s="56" t="s">
        <v>81</v>
      </c>
    </row>
    <row r="20" spans="1:8" x14ac:dyDescent="0.2">
      <c r="A20" s="114" t="s">
        <v>47</v>
      </c>
      <c r="B20" s="47"/>
      <c r="C20" s="56" t="s">
        <v>82</v>
      </c>
    </row>
    <row r="21" spans="1:8" x14ac:dyDescent="0.2">
      <c r="A21" s="117" t="s">
        <v>49</v>
      </c>
      <c r="B21" s="84"/>
      <c r="C21" s="55" t="s">
        <v>37</v>
      </c>
    </row>
    <row r="22" spans="1:8" x14ac:dyDescent="0.2">
      <c r="A22" s="118" t="s">
        <v>48</v>
      </c>
      <c r="B22" s="84"/>
      <c r="C22" s="55" t="s">
        <v>37</v>
      </c>
      <c r="D22" s="4"/>
      <c r="E22" s="4"/>
    </row>
    <row r="23" spans="1:8" x14ac:dyDescent="0.2">
      <c r="D23" s="4"/>
      <c r="E23" s="4"/>
    </row>
    <row r="24" spans="1:8" x14ac:dyDescent="0.2">
      <c r="A24" s="113" t="s">
        <v>18</v>
      </c>
      <c r="B24" s="37"/>
      <c r="C24" s="56" t="s">
        <v>22</v>
      </c>
      <c r="D24" s="4"/>
      <c r="E24" s="4"/>
    </row>
    <row r="25" spans="1:8" x14ac:dyDescent="0.2">
      <c r="A25" s="114" t="s">
        <v>60</v>
      </c>
      <c r="B25" s="32"/>
      <c r="C25" s="4"/>
      <c r="D25" s="4"/>
      <c r="E25" s="4"/>
    </row>
    <row r="26" spans="1:8" x14ac:dyDescent="0.2">
      <c r="A26" s="113" t="s">
        <v>0</v>
      </c>
      <c r="B26" s="37"/>
      <c r="C26" s="60" t="s">
        <v>77</v>
      </c>
      <c r="D26" s="4"/>
      <c r="E26" s="4"/>
    </row>
    <row r="27" spans="1:8" x14ac:dyDescent="0.2">
      <c r="A27" s="113" t="s">
        <v>25</v>
      </c>
      <c r="B27" s="48"/>
      <c r="C27" s="56" t="s">
        <v>78</v>
      </c>
      <c r="D27" s="4"/>
      <c r="E27" s="4"/>
    </row>
    <row r="29" spans="1:8" x14ac:dyDescent="0.2">
      <c r="A29" s="114" t="s">
        <v>61</v>
      </c>
      <c r="B29" s="36"/>
      <c r="C29" s="6"/>
    </row>
    <row r="30" spans="1:8" x14ac:dyDescent="0.2">
      <c r="A30" s="114" t="s">
        <v>62</v>
      </c>
      <c r="B30" s="36"/>
      <c r="C30" s="6"/>
    </row>
    <row r="31" spans="1:8" x14ac:dyDescent="0.2">
      <c r="G31" s="24"/>
      <c r="H31" s="17"/>
    </row>
    <row r="32" spans="1:8" ht="13.5" thickBot="1" x14ac:dyDescent="0.25">
      <c r="A32" s="115"/>
      <c r="B32" s="8"/>
      <c r="C32" s="6"/>
      <c r="D32" s="9"/>
      <c r="E32" s="4"/>
      <c r="F32" s="4"/>
      <c r="G32" s="60"/>
    </row>
    <row r="33" spans="1:10" x14ac:dyDescent="0.2">
      <c r="A33" s="119"/>
      <c r="B33" s="79" t="s">
        <v>50</v>
      </c>
      <c r="C33" s="139" t="s">
        <v>13</v>
      </c>
      <c r="D33" s="79" t="s">
        <v>6</v>
      </c>
      <c r="E33" s="131"/>
      <c r="F33" s="132"/>
      <c r="G33" s="98" t="s">
        <v>89</v>
      </c>
      <c r="H33" s="64"/>
      <c r="J33" s="4"/>
    </row>
    <row r="34" spans="1:10" x14ac:dyDescent="0.2">
      <c r="A34" s="133" t="s">
        <v>9</v>
      </c>
      <c r="B34" s="134" t="s">
        <v>90</v>
      </c>
      <c r="C34" s="140" t="s">
        <v>90</v>
      </c>
      <c r="D34" s="134" t="s">
        <v>90</v>
      </c>
      <c r="E34" s="135" t="s">
        <v>52</v>
      </c>
      <c r="F34" s="136" t="s">
        <v>91</v>
      </c>
      <c r="G34" s="137" t="s">
        <v>51</v>
      </c>
      <c r="H34" s="54"/>
      <c r="J34" s="4"/>
    </row>
    <row r="35" spans="1:10" x14ac:dyDescent="0.2">
      <c r="A35" s="120" t="s">
        <v>1</v>
      </c>
      <c r="B35" s="14">
        <f>IF(B9&gt;0,PMT(B25,B9,-(B8-B10))+B25*B10,0)</f>
        <v>0</v>
      </c>
      <c r="C35" s="141">
        <f>IF(D9&gt;0,PMT(B25,D9,-(D8-D10))+B25*D10,0)</f>
        <v>0</v>
      </c>
      <c r="D35" s="50">
        <f>B35+C35</f>
        <v>0</v>
      </c>
      <c r="E35" s="61">
        <f>G35*B$17</f>
        <v>0</v>
      </c>
      <c r="F35" s="85">
        <f>IF(B$19&gt;0,D35/B$19,0)</f>
        <v>0</v>
      </c>
      <c r="G35" s="61">
        <f>IF(B$15&gt;0,D35/B$15,0)</f>
        <v>0</v>
      </c>
      <c r="H35" s="95"/>
      <c r="J35" s="4"/>
    </row>
    <row r="36" spans="1:10" x14ac:dyDescent="0.2">
      <c r="A36" s="121" t="s">
        <v>65</v>
      </c>
      <c r="B36" s="12">
        <f>B29+B30</f>
        <v>0</v>
      </c>
      <c r="C36" s="142"/>
      <c r="D36" s="51">
        <f>B36+C36</f>
        <v>0</v>
      </c>
      <c r="E36" s="80">
        <f>G36*B$17</f>
        <v>0</v>
      </c>
      <c r="F36" s="86">
        <f>IF(B$19&gt;0,D36/B$19,0)</f>
        <v>0</v>
      </c>
      <c r="G36" s="80">
        <f>IF(B$15&gt;0,D36/B$15,0)</f>
        <v>0</v>
      </c>
      <c r="H36" s="96"/>
      <c r="J36" s="4"/>
    </row>
    <row r="37" spans="1:10" x14ac:dyDescent="0.2">
      <c r="A37" s="120" t="s">
        <v>2</v>
      </c>
      <c r="B37" s="14">
        <f>SUM(B35:B36)</f>
        <v>0</v>
      </c>
      <c r="C37" s="141">
        <f>SUM(C35:C36)</f>
        <v>0</v>
      </c>
      <c r="D37" s="50">
        <f>B37+C37</f>
        <v>0</v>
      </c>
      <c r="E37" s="61">
        <f>G37*B$17</f>
        <v>0</v>
      </c>
      <c r="F37" s="85">
        <f>SUM(F35:F36)</f>
        <v>0</v>
      </c>
      <c r="G37" s="61">
        <f>SUM(G35:G36)</f>
        <v>0</v>
      </c>
      <c r="H37" s="95"/>
      <c r="J37" s="4"/>
    </row>
    <row r="38" spans="1:10" x14ac:dyDescent="0.2">
      <c r="A38" s="120"/>
      <c r="B38" s="57"/>
      <c r="C38" s="143"/>
      <c r="D38" s="5"/>
      <c r="E38" s="59"/>
      <c r="F38" s="3"/>
      <c r="G38" s="61"/>
      <c r="H38" s="95"/>
      <c r="J38" s="4"/>
    </row>
    <row r="39" spans="1:10" x14ac:dyDescent="0.2">
      <c r="A39" s="133" t="s">
        <v>3</v>
      </c>
      <c r="B39" s="154"/>
      <c r="C39" s="155"/>
      <c r="D39" s="156"/>
      <c r="E39" s="157"/>
      <c r="F39" s="158"/>
      <c r="G39" s="159"/>
      <c r="H39" s="95"/>
      <c r="J39" s="4"/>
    </row>
    <row r="40" spans="1:10" x14ac:dyDescent="0.2">
      <c r="A40" s="121" t="s">
        <v>64</v>
      </c>
      <c r="B40" s="14">
        <f>B11</f>
        <v>0</v>
      </c>
      <c r="C40" s="141">
        <f>D11</f>
        <v>0</v>
      </c>
      <c r="D40" s="14">
        <f>B40+C40</f>
        <v>0</v>
      </c>
      <c r="E40" s="61">
        <f>G40*B$17</f>
        <v>0</v>
      </c>
      <c r="F40" s="85">
        <f>IF(B$19&gt;0,D40/B$19,0)</f>
        <v>0</v>
      </c>
      <c r="G40" s="61">
        <f>IF(B$15&gt;0,D40/B$15,0)</f>
        <v>0</v>
      </c>
      <c r="H40" s="95"/>
      <c r="J40" s="4"/>
    </row>
    <row r="41" spans="1:10" x14ac:dyDescent="0.2">
      <c r="A41" s="120" t="s">
        <v>24</v>
      </c>
      <c r="B41" s="58">
        <f>IF(B14&gt;0,B12*B13*B15/B14,0)</f>
        <v>0</v>
      </c>
      <c r="C41" s="144">
        <f>IF(D14&gt;0,D12*D13*B15/D14,0)</f>
        <v>0</v>
      </c>
      <c r="D41" s="11">
        <f>B41+C41</f>
        <v>0</v>
      </c>
      <c r="E41" s="61">
        <f>G41*B$17</f>
        <v>0</v>
      </c>
      <c r="F41" s="85">
        <f>IF(B$19&gt;0,D41/B$19,0)</f>
        <v>0</v>
      </c>
      <c r="G41" s="61">
        <f>IF(B$15&gt;0,D41/B$15,0)</f>
        <v>0</v>
      </c>
      <c r="H41" s="95"/>
      <c r="J41" s="4"/>
    </row>
    <row r="42" spans="1:10" x14ac:dyDescent="0.2">
      <c r="A42" s="120" t="s">
        <v>7</v>
      </c>
      <c r="B42" s="11">
        <f>IF(B26&gt;0,(B15/B27)*B26*1.15,0)</f>
        <v>0</v>
      </c>
      <c r="C42" s="145"/>
      <c r="D42" s="11">
        <f>B42+C42</f>
        <v>0</v>
      </c>
      <c r="E42" s="61">
        <f>G42*B$17</f>
        <v>0</v>
      </c>
      <c r="F42" s="85">
        <f>IF(B$19&gt;0,D42/B$19,0)</f>
        <v>0</v>
      </c>
      <c r="G42" s="61">
        <f>IF(B$15&gt;0,D42/B$15,0)</f>
        <v>0</v>
      </c>
      <c r="H42" s="129" t="s">
        <v>85</v>
      </c>
      <c r="J42" s="4"/>
    </row>
    <row r="43" spans="1:10" x14ac:dyDescent="0.2">
      <c r="A43" s="120" t="s">
        <v>12</v>
      </c>
      <c r="B43" s="12">
        <f>IF(B16&gt;0,(B15/B16)*B24,0)+IF(B$20&gt;0,(B21+B22)*B24*(B19/B20),0)</f>
        <v>0</v>
      </c>
      <c r="C43" s="145"/>
      <c r="D43" s="12">
        <f>B43+C43</f>
        <v>0</v>
      </c>
      <c r="E43" s="80">
        <f>G43*B$17</f>
        <v>0</v>
      </c>
      <c r="F43" s="86">
        <f>IF(B$19&gt;0,D43/B$19,0)</f>
        <v>0</v>
      </c>
      <c r="G43" s="80">
        <f>IF(B$15&gt;0,D43/B$15,0)</f>
        <v>0</v>
      </c>
      <c r="H43" s="129" t="s">
        <v>86</v>
      </c>
      <c r="J43" s="4"/>
    </row>
    <row r="44" spans="1:10" x14ac:dyDescent="0.2">
      <c r="A44" s="120" t="s">
        <v>8</v>
      </c>
      <c r="B44" s="14">
        <f>SUM(B40:B43)</f>
        <v>0</v>
      </c>
      <c r="C44" s="141">
        <f>SUM(C40:C43)</f>
        <v>0</v>
      </c>
      <c r="D44" s="14">
        <f>B44+C44</f>
        <v>0</v>
      </c>
      <c r="E44" s="61">
        <f>G44*B17</f>
        <v>0</v>
      </c>
      <c r="F44" s="85">
        <f>SUM(F40:F43)</f>
        <v>0</v>
      </c>
      <c r="G44" s="61">
        <f>SUM(G40:G43)</f>
        <v>0</v>
      </c>
      <c r="H44" s="95"/>
      <c r="J44" s="4"/>
    </row>
    <row r="45" spans="1:10" x14ac:dyDescent="0.2">
      <c r="A45" s="120"/>
      <c r="B45" s="57"/>
      <c r="C45" s="146"/>
      <c r="D45" s="10"/>
      <c r="E45" s="59"/>
      <c r="F45" s="87"/>
      <c r="G45" s="99"/>
      <c r="H45" s="95"/>
      <c r="J45" s="4"/>
    </row>
    <row r="46" spans="1:10" ht="13.5" thickBot="1" x14ac:dyDescent="0.25">
      <c r="A46" s="122" t="s">
        <v>10</v>
      </c>
      <c r="B46" s="44">
        <f>B37+B44</f>
        <v>0</v>
      </c>
      <c r="C46" s="147">
        <f>C37+C44</f>
        <v>0</v>
      </c>
      <c r="D46" s="44">
        <f>B46+C46</f>
        <v>0</v>
      </c>
      <c r="E46" s="62">
        <f>E37+E44</f>
        <v>0</v>
      </c>
      <c r="F46" s="88">
        <f>F37+F44</f>
        <v>0</v>
      </c>
      <c r="G46" s="62">
        <f>G37+G44</f>
        <v>0</v>
      </c>
      <c r="H46" s="97"/>
      <c r="J46" s="4"/>
    </row>
    <row r="47" spans="1:10" x14ac:dyDescent="0.2">
      <c r="B47" s="1"/>
      <c r="D47" s="1"/>
      <c r="F47" s="1"/>
    </row>
    <row r="48" spans="1:10" s="24" customFormat="1" x14ac:dyDescent="0.2">
      <c r="A48" s="123" t="s">
        <v>83</v>
      </c>
      <c r="B48" s="21"/>
      <c r="C48" s="22"/>
      <c r="D48" s="23"/>
      <c r="E48" s="23"/>
      <c r="F48" s="23"/>
      <c r="G48" s="23"/>
    </row>
    <row r="49" spans="1:12" s="24" customFormat="1" x14ac:dyDescent="0.2">
      <c r="A49" s="160" t="s">
        <v>39</v>
      </c>
      <c r="B49" s="25"/>
      <c r="C49" s="25"/>
      <c r="E49" s="25"/>
      <c r="F49" s="25"/>
      <c r="G49" s="25"/>
    </row>
    <row r="50" spans="1:12" s="24" customFormat="1" x14ac:dyDescent="0.2">
      <c r="A50" s="124" t="s">
        <v>40</v>
      </c>
      <c r="E50" s="25"/>
      <c r="F50" s="25"/>
      <c r="G50" s="25"/>
    </row>
    <row r="51" spans="1:12" s="18" customFormat="1" x14ac:dyDescent="0.2">
      <c r="A51" s="125">
        <f ca="1">TODAY()</f>
        <v>44251</v>
      </c>
      <c r="B51" s="101"/>
      <c r="C51" s="26"/>
      <c r="D51" s="26"/>
      <c r="E51" s="26"/>
      <c r="F51" s="27"/>
      <c r="G51" s="26"/>
    </row>
    <row r="52" spans="1:12" x14ac:dyDescent="0.2">
      <c r="A52" s="126"/>
      <c r="B52" s="102"/>
      <c r="C52" s="102"/>
      <c r="D52" s="102"/>
      <c r="E52" s="102"/>
      <c r="F52" s="102"/>
      <c r="G52" s="28"/>
      <c r="H52" s="28"/>
      <c r="I52" s="28"/>
    </row>
    <row r="53" spans="1:12" ht="13.5" customHeight="1" x14ac:dyDescent="0.2">
      <c r="A53" s="128" t="s">
        <v>76</v>
      </c>
      <c r="B53" s="127"/>
      <c r="C53" s="127"/>
      <c r="D53" s="127"/>
      <c r="E53" s="127"/>
      <c r="F53" s="127"/>
      <c r="G53" s="127"/>
      <c r="H53" s="53"/>
      <c r="I53" s="53"/>
      <c r="J53" s="53"/>
      <c r="K53" s="53"/>
      <c r="L53" s="53"/>
    </row>
    <row r="54" spans="1:12" x14ac:dyDescent="0.2">
      <c r="A54" s="127"/>
      <c r="B54" s="127"/>
      <c r="C54" s="127"/>
      <c r="D54" s="127"/>
      <c r="E54" s="127"/>
      <c r="F54" s="127"/>
      <c r="G54" s="127"/>
      <c r="H54" s="53"/>
      <c r="I54" s="53"/>
      <c r="J54" s="53"/>
      <c r="K54" s="53"/>
      <c r="L54" s="53"/>
    </row>
    <row r="55" spans="1:12" ht="18" customHeight="1" x14ac:dyDescent="0.2">
      <c r="A55" s="127"/>
      <c r="B55" s="127"/>
      <c r="C55" s="127"/>
      <c r="D55" s="127"/>
      <c r="E55" s="127"/>
      <c r="F55" s="127"/>
      <c r="G55" s="127"/>
      <c r="H55" s="53"/>
      <c r="I55" s="53"/>
      <c r="J55" s="53"/>
      <c r="K55" s="53"/>
      <c r="L55" s="53"/>
    </row>
  </sheetData>
  <sheetProtection sheet="1" objects="1" scenarios="1"/>
  <hyperlinks>
    <hyperlink ref="A49" r:id="rId1"/>
    <hyperlink ref="A3:B3" r:id="rId2" display="See Estimating Farm Machinery Costs for more information."/>
    <hyperlink ref="A2:C2" r:id="rId3" display="Ag Decision Maker -- Iowa State University Extension and Outreach"/>
  </hyperlinks>
  <pageMargins left="0.75" right="0.75" top="0.75" bottom="0.75" header="0.5" footer="0.5"/>
  <pageSetup scale="76" orientation="portrait" r:id="rId4"/>
  <headerFooter alignWithMargins="0">
    <oddHeader>&amp;LIowa State University Extension and Outreach&amp;RAg Decision Maker File A3-29</oddHeader>
    <oddFooter>&amp;Lhttp://www.extension.iastate.edu/agdm/crops/xls/a3-29graintransportation.xlsx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workbookViewId="0">
      <selection activeCell="C28" sqref="C28:C29"/>
    </sheetView>
  </sheetViews>
  <sheetFormatPr defaultRowHeight="12.75" x14ac:dyDescent="0.2"/>
  <cols>
    <col min="1" max="1" width="41.7109375" customWidth="1"/>
    <col min="2" max="2" width="12.7109375" customWidth="1"/>
    <col min="3" max="3" width="14.85546875" bestFit="1" customWidth="1"/>
    <col min="4" max="8" width="12.7109375" customWidth="1"/>
  </cols>
  <sheetData>
    <row r="1" spans="1:14" s="104" customFormat="1" ht="39" customHeight="1" thickBot="1" x14ac:dyDescent="0.3">
      <c r="A1" s="106" t="s">
        <v>42</v>
      </c>
      <c r="H1" s="130" t="s">
        <v>87</v>
      </c>
      <c r="N1" s="105"/>
    </row>
    <row r="2" spans="1:14" s="18" customFormat="1" ht="15.75" thickTop="1" x14ac:dyDescent="0.25">
      <c r="A2" s="107" t="s">
        <v>46</v>
      </c>
      <c r="B2" s="103"/>
      <c r="C2" s="103"/>
      <c r="D2" s="103"/>
    </row>
    <row r="3" spans="1:14" s="18" customFormat="1" ht="12.75" customHeight="1" x14ac:dyDescent="0.2">
      <c r="A3" s="108" t="s">
        <v>43</v>
      </c>
      <c r="B3" s="100"/>
      <c r="C3" s="19"/>
      <c r="D3" s="19"/>
      <c r="E3" s="19"/>
      <c r="F3" s="20"/>
      <c r="G3" s="20"/>
      <c r="H3" s="20"/>
      <c r="I3" s="20"/>
    </row>
    <row r="4" spans="1:14" s="18" customFormat="1" x14ac:dyDescent="0.2">
      <c r="A4" s="109"/>
    </row>
    <row r="5" spans="1:14" x14ac:dyDescent="0.2">
      <c r="A5" s="110" t="s">
        <v>38</v>
      </c>
      <c r="B5" s="34"/>
      <c r="C5" s="34"/>
    </row>
    <row r="6" spans="1:14" x14ac:dyDescent="0.2">
      <c r="A6" s="116"/>
    </row>
    <row r="7" spans="1:14" x14ac:dyDescent="0.2">
      <c r="A7" s="112" t="s">
        <v>14</v>
      </c>
      <c r="B7" s="52" t="s">
        <v>41</v>
      </c>
      <c r="C7" s="13"/>
    </row>
    <row r="8" spans="1:14" x14ac:dyDescent="0.2">
      <c r="A8" s="138" t="s">
        <v>27</v>
      </c>
      <c r="B8" s="29">
        <v>200000</v>
      </c>
      <c r="H8" s="2"/>
    </row>
    <row r="9" spans="1:14" x14ac:dyDescent="0.2">
      <c r="A9" s="113" t="s">
        <v>15</v>
      </c>
      <c r="B9" s="35">
        <v>145000</v>
      </c>
      <c r="C9" s="5"/>
    </row>
    <row r="10" spans="1:14" x14ac:dyDescent="0.2">
      <c r="A10" s="113" t="s">
        <v>30</v>
      </c>
      <c r="B10" s="40">
        <v>5</v>
      </c>
      <c r="C10" s="5" t="s">
        <v>4</v>
      </c>
    </row>
    <row r="11" spans="1:14" x14ac:dyDescent="0.2">
      <c r="A11" s="113" t="s">
        <v>35</v>
      </c>
      <c r="B11" s="41">
        <v>15</v>
      </c>
      <c r="C11" s="4" t="s">
        <v>4</v>
      </c>
    </row>
    <row r="12" spans="1:14" x14ac:dyDescent="0.2">
      <c r="A12" s="113" t="s">
        <v>28</v>
      </c>
      <c r="B12" s="30">
        <v>175</v>
      </c>
      <c r="C12" s="6" t="s">
        <v>5</v>
      </c>
    </row>
    <row r="13" spans="1:14" x14ac:dyDescent="0.2">
      <c r="A13" s="113" t="s">
        <v>32</v>
      </c>
      <c r="B13" s="30">
        <v>400</v>
      </c>
      <c r="C13" s="6" t="s">
        <v>37</v>
      </c>
    </row>
    <row r="14" spans="1:14" x14ac:dyDescent="0.2">
      <c r="A14" s="113" t="s">
        <v>29</v>
      </c>
      <c r="B14" s="31">
        <v>0.2</v>
      </c>
      <c r="C14" s="4"/>
    </row>
    <row r="15" spans="1:14" x14ac:dyDescent="0.2">
      <c r="A15" s="113"/>
      <c r="B15" s="77"/>
      <c r="C15" s="4"/>
    </row>
    <row r="16" spans="1:14" x14ac:dyDescent="0.2">
      <c r="A16" s="114" t="s">
        <v>60</v>
      </c>
      <c r="B16" s="32">
        <v>0.05</v>
      </c>
      <c r="C16" s="4"/>
    </row>
    <row r="17" spans="1:9" x14ac:dyDescent="0.2">
      <c r="A17" s="113" t="s">
        <v>0</v>
      </c>
      <c r="B17" s="37">
        <v>2.25</v>
      </c>
      <c r="C17" s="60" t="s">
        <v>77</v>
      </c>
      <c r="D17" s="4"/>
      <c r="E17" s="4"/>
    </row>
    <row r="18" spans="1:9" x14ac:dyDescent="0.2">
      <c r="A18" s="113" t="s">
        <v>18</v>
      </c>
      <c r="B18" s="37">
        <v>12</v>
      </c>
      <c r="C18" s="56" t="s">
        <v>98</v>
      </c>
      <c r="D18" s="4"/>
      <c r="E18" s="4"/>
    </row>
    <row r="19" spans="1:9" x14ac:dyDescent="0.2">
      <c r="A19" s="117" t="s">
        <v>49</v>
      </c>
      <c r="B19" s="84">
        <v>0.25</v>
      </c>
      <c r="C19" s="6" t="s">
        <v>37</v>
      </c>
      <c r="D19" s="4"/>
      <c r="E19" s="4"/>
    </row>
    <row r="20" spans="1:9" x14ac:dyDescent="0.2">
      <c r="A20" s="118" t="s">
        <v>48</v>
      </c>
      <c r="B20" s="84">
        <v>0.5</v>
      </c>
      <c r="C20" s="6" t="s">
        <v>37</v>
      </c>
      <c r="D20" s="4"/>
      <c r="E20" s="4"/>
    </row>
    <row r="21" spans="1:9" x14ac:dyDescent="0.2">
      <c r="A21" s="118"/>
      <c r="D21" s="4"/>
      <c r="E21" s="4"/>
    </row>
    <row r="22" spans="1:9" x14ac:dyDescent="0.2">
      <c r="A22" s="112" t="s">
        <v>34</v>
      </c>
      <c r="B22" s="78" t="s">
        <v>71</v>
      </c>
      <c r="C22" s="52" t="s">
        <v>41</v>
      </c>
      <c r="D22" s="78" t="s">
        <v>72</v>
      </c>
      <c r="E22" s="4"/>
    </row>
    <row r="23" spans="1:9" x14ac:dyDescent="0.2">
      <c r="A23" s="116" t="s">
        <v>33</v>
      </c>
      <c r="B23" s="33">
        <v>15000</v>
      </c>
      <c r="D23" s="33">
        <v>20000</v>
      </c>
    </row>
    <row r="24" spans="1:9" x14ac:dyDescent="0.2">
      <c r="A24" s="116" t="s">
        <v>15</v>
      </c>
      <c r="B24" s="36">
        <v>13000</v>
      </c>
      <c r="D24" s="36">
        <v>12500</v>
      </c>
    </row>
    <row r="25" spans="1:9" x14ac:dyDescent="0.2">
      <c r="A25" s="116" t="s">
        <v>30</v>
      </c>
      <c r="B25" s="40">
        <v>0</v>
      </c>
      <c r="C25" s="24" t="s">
        <v>4</v>
      </c>
      <c r="D25" s="40">
        <v>3</v>
      </c>
      <c r="E25" s="24" t="s">
        <v>4</v>
      </c>
    </row>
    <row r="26" spans="1:9" x14ac:dyDescent="0.2">
      <c r="A26" s="116" t="s">
        <v>36</v>
      </c>
      <c r="B26" s="41">
        <v>20</v>
      </c>
      <c r="C26" s="24" t="s">
        <v>4</v>
      </c>
      <c r="D26" s="41">
        <v>17</v>
      </c>
      <c r="E26" s="24" t="s">
        <v>4</v>
      </c>
    </row>
    <row r="27" spans="1:9" x14ac:dyDescent="0.2">
      <c r="A27" s="148" t="s">
        <v>69</v>
      </c>
      <c r="B27" s="41">
        <v>500</v>
      </c>
      <c r="C27" s="56" t="s">
        <v>81</v>
      </c>
      <c r="D27" s="41">
        <v>600</v>
      </c>
      <c r="E27" s="56" t="s">
        <v>70</v>
      </c>
    </row>
    <row r="28" spans="1:9" x14ac:dyDescent="0.2">
      <c r="A28" s="113" t="s">
        <v>44</v>
      </c>
      <c r="C28" s="30">
        <v>50000</v>
      </c>
      <c r="D28" s="56" t="s">
        <v>81</v>
      </c>
      <c r="E28" s="6"/>
    </row>
    <row r="29" spans="1:9" x14ac:dyDescent="0.2">
      <c r="A29" s="149" t="s">
        <v>73</v>
      </c>
      <c r="C29" s="30">
        <v>10</v>
      </c>
      <c r="D29" s="24" t="s">
        <v>74</v>
      </c>
      <c r="G29" s="24"/>
    </row>
    <row r="30" spans="1:9" ht="13.5" thickBot="1" x14ac:dyDescent="0.25">
      <c r="A30" s="115"/>
      <c r="B30" s="8"/>
      <c r="C30" s="6"/>
      <c r="D30" s="9"/>
      <c r="E30" s="4"/>
      <c r="F30" s="4"/>
      <c r="G30" s="60"/>
    </row>
    <row r="31" spans="1:9" x14ac:dyDescent="0.2">
      <c r="A31" s="150"/>
      <c r="B31" s="79" t="s">
        <v>14</v>
      </c>
      <c r="C31" s="139" t="s">
        <v>34</v>
      </c>
      <c r="D31" s="79" t="s">
        <v>45</v>
      </c>
      <c r="E31" s="161"/>
      <c r="F31" s="162"/>
      <c r="G31" s="79" t="s">
        <v>92</v>
      </c>
      <c r="H31" s="89" t="s">
        <v>99</v>
      </c>
      <c r="I31" s="167"/>
    </row>
    <row r="32" spans="1:9" x14ac:dyDescent="0.2">
      <c r="A32" s="133" t="s">
        <v>68</v>
      </c>
      <c r="B32" s="134" t="s">
        <v>90</v>
      </c>
      <c r="C32" s="140" t="s">
        <v>90</v>
      </c>
      <c r="D32" s="134" t="s">
        <v>90</v>
      </c>
      <c r="E32" s="135" t="s">
        <v>52</v>
      </c>
      <c r="F32" s="136" t="s">
        <v>91</v>
      </c>
      <c r="G32" s="168" t="s">
        <v>51</v>
      </c>
      <c r="H32" s="137" t="s">
        <v>51</v>
      </c>
      <c r="I32" s="167"/>
    </row>
    <row r="33" spans="1:9" x14ac:dyDescent="0.2">
      <c r="A33" s="151" t="s">
        <v>1</v>
      </c>
      <c r="B33" s="69">
        <f>IF(B11&gt;0,PMT(B16,B11,-(B9-B8*(0.9756-0.1187*(B10+B11)^0.5-0.0019*B13^0.5)^2))+B16*B8*(0.9756-0.1187*(B10+B11)^0.5-0.0019*B13^0.5)^2,0)*B14</f>
        <v>2487.2300541773584</v>
      </c>
      <c r="C33" s="163">
        <f>IF(B26&gt;0,PMT(B16,B26,-(B24-B23*(0.9427-0.1111*(B25+B26)^0.5)^2))+B16*B23*(0.9427-0.1111^0.5)^2,0)+IF(D26&gt;0,PMT(B16,D26,-(D24-D23*(0.9427-0.1111*(D25+D26)^0.5)^2))+B16*D23*(0.9427-0.1111^0.5)^2,0)</f>
        <v>2209.8651695882213</v>
      </c>
      <c r="D33" s="70">
        <f>B33+C33</f>
        <v>4697.0952237655802</v>
      </c>
      <c r="E33" s="174">
        <f>G33*C$29</f>
        <v>103.33609492284276</v>
      </c>
      <c r="F33" s="175">
        <f>IF(C$28&gt;0,D33/C$28,0)</f>
        <v>9.3941904475311602E-2</v>
      </c>
      <c r="G33" s="176">
        <f>D33/(C$29*C$28/(B$27+D$27))</f>
        <v>10.333609492284276</v>
      </c>
      <c r="H33" s="92">
        <f>IF(D$27&gt;0,G33/D$27,0)</f>
        <v>1.7222682487140459E-2</v>
      </c>
      <c r="I33" s="167" t="s">
        <v>93</v>
      </c>
    </row>
    <row r="34" spans="1:9" x14ac:dyDescent="0.2">
      <c r="A34" s="151" t="s">
        <v>31</v>
      </c>
      <c r="B34" s="71">
        <f>0.005*B9*B14</f>
        <v>145</v>
      </c>
      <c r="C34" s="164">
        <f>0.005*(B24+D24)</f>
        <v>127.5</v>
      </c>
      <c r="D34" s="72">
        <f>B34+C34</f>
        <v>272.5</v>
      </c>
      <c r="E34" s="177">
        <f>G34*C$29</f>
        <v>5.9950000000000001</v>
      </c>
      <c r="F34" s="178">
        <f>IF(C$28&gt;0,D34/C$28,0)</f>
        <v>5.45E-3</v>
      </c>
      <c r="G34" s="179">
        <f>D34/(C$29*C$28/(B$27+D$27))</f>
        <v>0.59950000000000003</v>
      </c>
      <c r="H34" s="93">
        <f t="shared" ref="H34:H43" si="0">IF(D$27&gt;0,G34/D$27,0)</f>
        <v>9.9916666666666665E-4</v>
      </c>
      <c r="I34" s="167" t="s">
        <v>94</v>
      </c>
    </row>
    <row r="35" spans="1:9" x14ac:dyDescent="0.2">
      <c r="A35" s="152" t="s">
        <v>2</v>
      </c>
      <c r="B35" s="38">
        <f>SUM(B33:B34)</f>
        <v>2632.2300541773584</v>
      </c>
      <c r="C35" s="165">
        <f>SUM(C33:C34)</f>
        <v>2337.3651695882213</v>
      </c>
      <c r="D35" s="73">
        <f>B35+C35</f>
        <v>4969.5952237655802</v>
      </c>
      <c r="E35" s="82">
        <f>SUM(E33:E34)</f>
        <v>109.33109492284277</v>
      </c>
      <c r="F35" s="90">
        <f>SUM(F33:F34)</f>
        <v>9.9391904475311599E-2</v>
      </c>
      <c r="G35" s="68">
        <f t="shared" ref="G35" si="1">SUM(G33:G34)</f>
        <v>10.933109492284277</v>
      </c>
      <c r="H35" s="92">
        <f t="shared" si="0"/>
        <v>1.8221849153807129E-2</v>
      </c>
      <c r="I35" s="167"/>
    </row>
    <row r="36" spans="1:9" x14ac:dyDescent="0.2">
      <c r="A36" s="152"/>
      <c r="B36" s="38"/>
      <c r="C36" s="165"/>
      <c r="D36" s="73"/>
      <c r="E36" s="174"/>
      <c r="F36" s="180"/>
      <c r="G36" s="176"/>
      <c r="H36" s="92"/>
      <c r="I36" s="167"/>
    </row>
    <row r="37" spans="1:9" x14ac:dyDescent="0.2">
      <c r="A37" s="169" t="s">
        <v>3</v>
      </c>
      <c r="B37" s="170"/>
      <c r="C37" s="171"/>
      <c r="D37" s="172"/>
      <c r="E37" s="181"/>
      <c r="F37" s="182"/>
      <c r="G37" s="183"/>
      <c r="H37" s="173"/>
      <c r="I37" s="167"/>
    </row>
    <row r="38" spans="1:9" x14ac:dyDescent="0.2">
      <c r="A38" s="151" t="s">
        <v>11</v>
      </c>
      <c r="B38" s="74">
        <f>IF(B11&gt;0,((B8*0.007*((B13*(B10+B11)*0.001)^2-(B13*B10*0.001)^2))/B11)*B14,0)</f>
        <v>1120</v>
      </c>
      <c r="C38" s="166">
        <f>IF(B26&gt;0,((B23*0.19*((B13*B14*(B25+B26)*0.001)^1.3-(B13*B14*B25*0.001)^1.3))/B26),0)+IF(D26&gt;0,((D23*0.19*((D13*D14*(D25+D26)*0.001)^1.3-(D13*D14*D25*0.001)^1.3))/D26),0)</f>
        <v>262.52510557080205</v>
      </c>
      <c r="D38" s="69">
        <f>B38+C38</f>
        <v>1382.525105570802</v>
      </c>
      <c r="E38" s="174">
        <f>G38*C$29</f>
        <v>30.415552322557641</v>
      </c>
      <c r="F38" s="175">
        <f>IF(C$28&gt;0,D38/C$28,0)</f>
        <v>2.765050211141604E-2</v>
      </c>
      <c r="G38" s="176">
        <f>D38/(C$29*C$28/(B$27+D$27))</f>
        <v>3.0415552322557642</v>
      </c>
      <c r="H38" s="92">
        <f t="shared" si="0"/>
        <v>5.0692587204262734E-3</v>
      </c>
      <c r="I38" s="167" t="s">
        <v>95</v>
      </c>
    </row>
    <row r="39" spans="1:9" x14ac:dyDescent="0.2">
      <c r="A39" s="151" t="s">
        <v>7</v>
      </c>
      <c r="B39" s="69">
        <f>B12*0.044*B13*B17*1.15*B14</f>
        <v>1593.8999999999996</v>
      </c>
      <c r="C39" s="163"/>
      <c r="D39" s="69">
        <f>B39+C39</f>
        <v>1593.8999999999996</v>
      </c>
      <c r="E39" s="174">
        <f>G39*C$29</f>
        <v>35.065799999999989</v>
      </c>
      <c r="F39" s="175">
        <f>IF(C$28&gt;0,D39/C$28,0)</f>
        <v>3.187799999999999E-2</v>
      </c>
      <c r="G39" s="176">
        <f>D39/(C$29*C$28/(B$27+D$27))</f>
        <v>3.5065799999999991</v>
      </c>
      <c r="H39" s="92">
        <f t="shared" si="0"/>
        <v>5.8442999999999985E-3</v>
      </c>
      <c r="I39" s="167" t="s">
        <v>96</v>
      </c>
    </row>
    <row r="40" spans="1:9" x14ac:dyDescent="0.2">
      <c r="A40" s="151" t="s">
        <v>12</v>
      </c>
      <c r="B40" s="76">
        <f>IF(B27+D27&gt;0,B18*(B14*B13+(B19+B20)*C28/(B27+D27)),0)</f>
        <v>1369.090909090909</v>
      </c>
      <c r="C40" s="165"/>
      <c r="D40" s="75">
        <f>B40+C40</f>
        <v>1369.090909090909</v>
      </c>
      <c r="E40" s="177">
        <f>G40*C$29</f>
        <v>30.119999999999997</v>
      </c>
      <c r="F40" s="178">
        <f>IF(C$28&gt;0,D40/C$28,0)</f>
        <v>2.7381818181818181E-2</v>
      </c>
      <c r="G40" s="179">
        <f>D40/(C$29*C$28/(B$27+D$27))</f>
        <v>3.0119999999999996</v>
      </c>
      <c r="H40" s="93">
        <f t="shared" si="0"/>
        <v>5.0199999999999993E-3</v>
      </c>
      <c r="I40" s="167" t="s">
        <v>97</v>
      </c>
    </row>
    <row r="41" spans="1:9" x14ac:dyDescent="0.2">
      <c r="A41" s="152" t="s">
        <v>8</v>
      </c>
      <c r="B41" s="38">
        <f>SUM(B38:B40)</f>
        <v>4082.9909090909086</v>
      </c>
      <c r="C41" s="165">
        <f>SUM(C38:C40)</f>
        <v>262.52510557080205</v>
      </c>
      <c r="D41" s="38">
        <f>B41+C41</f>
        <v>4345.5160146617109</v>
      </c>
      <c r="E41" s="82">
        <f>SUM(E38:E40)</f>
        <v>95.601352322557631</v>
      </c>
      <c r="F41" s="90">
        <f>SUM(F38:F40)</f>
        <v>8.69103202932342E-2</v>
      </c>
      <c r="G41" s="68">
        <f t="shared" ref="G41" si="2">SUM(G38:G40)</f>
        <v>9.5601352322557638</v>
      </c>
      <c r="H41" s="92">
        <f t="shared" si="0"/>
        <v>1.5933558720426275E-2</v>
      </c>
    </row>
    <row r="42" spans="1:9" x14ac:dyDescent="0.2">
      <c r="A42" s="152"/>
      <c r="B42" s="39"/>
      <c r="C42" s="165"/>
      <c r="D42" s="43"/>
      <c r="E42" s="174"/>
      <c r="F42" s="90"/>
      <c r="G42" s="176"/>
      <c r="H42" s="92"/>
    </row>
    <row r="43" spans="1:9" ht="13.5" thickBot="1" x14ac:dyDescent="0.25">
      <c r="A43" s="153" t="s">
        <v>10</v>
      </c>
      <c r="B43" s="44">
        <f>B35+B41</f>
        <v>6715.220963268267</v>
      </c>
      <c r="C43" s="147">
        <f>C35+C41</f>
        <v>2599.8902751590235</v>
      </c>
      <c r="D43" s="44">
        <f>B43+C43</f>
        <v>9315.111238427291</v>
      </c>
      <c r="E43" s="83">
        <f>E35+E41</f>
        <v>204.9324472454004</v>
      </c>
      <c r="F43" s="91">
        <f>F35+F41</f>
        <v>0.1863022247685458</v>
      </c>
      <c r="G43" s="81">
        <f t="shared" ref="G43" si="3">G35+G41</f>
        <v>20.493244724540041</v>
      </c>
      <c r="H43" s="94">
        <f t="shared" si="0"/>
        <v>3.41554078742334E-2</v>
      </c>
    </row>
    <row r="44" spans="1:9" x14ac:dyDescent="0.2">
      <c r="A44" s="116"/>
      <c r="B44" s="1"/>
      <c r="D44" s="1"/>
      <c r="F44" s="1"/>
    </row>
    <row r="45" spans="1:9" x14ac:dyDescent="0.2">
      <c r="A45" s="116"/>
      <c r="B45" s="1"/>
      <c r="D45" s="1"/>
      <c r="F45" s="1"/>
    </row>
    <row r="46" spans="1:9" s="24" customFormat="1" x14ac:dyDescent="0.2">
      <c r="A46" s="123" t="s">
        <v>88</v>
      </c>
      <c r="B46" s="21"/>
      <c r="C46" s="22"/>
      <c r="D46" s="23"/>
      <c r="E46" s="23"/>
      <c r="F46" s="23"/>
      <c r="G46" s="23"/>
    </row>
    <row r="47" spans="1:9" s="24" customFormat="1" x14ac:dyDescent="0.2">
      <c r="A47" s="160" t="s">
        <v>39</v>
      </c>
      <c r="B47" s="25"/>
      <c r="C47" s="25"/>
      <c r="E47" s="25"/>
      <c r="F47" s="25"/>
      <c r="G47" s="25"/>
    </row>
    <row r="48" spans="1:9" s="24" customFormat="1" x14ac:dyDescent="0.2">
      <c r="A48" s="124" t="s">
        <v>40</v>
      </c>
      <c r="E48" s="25"/>
      <c r="F48" s="25"/>
      <c r="G48" s="25"/>
    </row>
    <row r="49" spans="1:12" s="18" customFormat="1" x14ac:dyDescent="0.2">
      <c r="A49" s="125">
        <f ca="1">TODAY()</f>
        <v>44251</v>
      </c>
      <c r="B49" s="101"/>
      <c r="C49" s="26"/>
      <c r="D49" s="26"/>
      <c r="E49" s="26"/>
      <c r="F49" s="27"/>
      <c r="G49" s="26"/>
    </row>
    <row r="51" spans="1:12" ht="13.5" customHeight="1" x14ac:dyDescent="0.2">
      <c r="A51" s="128" t="s">
        <v>76</v>
      </c>
      <c r="B51" s="127"/>
      <c r="C51" s="127"/>
      <c r="D51" s="127"/>
      <c r="E51" s="127"/>
      <c r="F51" s="127"/>
      <c r="G51" s="127"/>
      <c r="H51" s="53"/>
      <c r="I51" s="53"/>
      <c r="J51" s="53"/>
      <c r="K51" s="53"/>
      <c r="L51" s="53"/>
    </row>
    <row r="52" spans="1:12" x14ac:dyDescent="0.2">
      <c r="A52" s="127"/>
      <c r="B52" s="127"/>
      <c r="C52" s="127"/>
      <c r="D52" s="127"/>
      <c r="E52" s="127"/>
      <c r="F52" s="127"/>
      <c r="G52" s="127"/>
      <c r="H52" s="53"/>
      <c r="I52" s="53"/>
      <c r="J52" s="53"/>
      <c r="K52" s="53"/>
      <c r="L52" s="53"/>
    </row>
    <row r="53" spans="1:12" ht="18" customHeight="1" x14ac:dyDescent="0.2">
      <c r="A53" s="127"/>
      <c r="B53" s="127"/>
      <c r="C53" s="127"/>
      <c r="D53" s="127"/>
      <c r="E53" s="127"/>
      <c r="F53" s="127"/>
      <c r="G53" s="127"/>
      <c r="H53" s="53"/>
      <c r="I53" s="53"/>
      <c r="J53" s="53"/>
      <c r="K53" s="53"/>
      <c r="L53" s="53"/>
    </row>
  </sheetData>
  <sheetProtection sheet="1" objects="1" scenarios="1"/>
  <phoneticPr fontId="0" type="noConversion"/>
  <dataValidations count="1">
    <dataValidation allowBlank="1" showInputMessage="1" showErrorMessage="1" prompt="Enter 0 if purchased new." sqref="B25 D25 B10"/>
  </dataValidations>
  <hyperlinks>
    <hyperlink ref="A3:B3" r:id="rId1" display="See Estimating Farm Machinery Costs for more information."/>
    <hyperlink ref="A2:C2" r:id="rId2" display="Ag Decision Maker -- Iowa State University Extension and Outreach"/>
    <hyperlink ref="A47" r:id="rId3"/>
  </hyperlinks>
  <pageMargins left="0.75" right="0.75" top="0.75" bottom="0.75" header="0.5" footer="0.5"/>
  <pageSetup scale="67" orientation="portrait" r:id="rId4"/>
  <headerFooter alignWithMargins="0">
    <oddHeader>&amp;LIowa State University Extension and Outreach&amp;RAg Decision Maker File A3-29</oddHeader>
    <oddFooter>&amp;Lhttp://www.extension.iastate.edu/agdm/crops/xls/a3-29graintransportation.xlsx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workbookViewId="0"/>
  </sheetViews>
  <sheetFormatPr defaultRowHeight="12.75" x14ac:dyDescent="0.2"/>
  <cols>
    <col min="1" max="1" width="41.7109375" customWidth="1"/>
    <col min="2" max="2" width="12.7109375" customWidth="1"/>
    <col min="3" max="3" width="14.85546875" bestFit="1" customWidth="1"/>
    <col min="4" max="8" width="12.7109375" customWidth="1"/>
  </cols>
  <sheetData>
    <row r="1" spans="1:14" s="104" customFormat="1" ht="39" customHeight="1" thickBot="1" x14ac:dyDescent="0.3">
      <c r="A1" s="106" t="s">
        <v>42</v>
      </c>
      <c r="H1" s="130" t="s">
        <v>87</v>
      </c>
      <c r="N1" s="105"/>
    </row>
    <row r="2" spans="1:14" s="18" customFormat="1" ht="15.75" thickTop="1" x14ac:dyDescent="0.25">
      <c r="A2" s="107" t="s">
        <v>46</v>
      </c>
      <c r="B2" s="103"/>
      <c r="C2" s="103"/>
      <c r="D2" s="103"/>
    </row>
    <row r="3" spans="1:14" s="18" customFormat="1" ht="12.75" customHeight="1" x14ac:dyDescent="0.2">
      <c r="A3" s="108" t="s">
        <v>43</v>
      </c>
      <c r="B3" s="100"/>
      <c r="C3" s="19"/>
      <c r="D3" s="19"/>
      <c r="E3" s="19"/>
      <c r="F3" s="20"/>
      <c r="G3" s="20"/>
      <c r="H3" s="20"/>
      <c r="I3" s="20"/>
    </row>
    <row r="4" spans="1:14" s="18" customFormat="1" x14ac:dyDescent="0.2">
      <c r="A4" s="109"/>
    </row>
    <row r="5" spans="1:14" x14ac:dyDescent="0.2">
      <c r="A5" s="110" t="s">
        <v>38</v>
      </c>
      <c r="B5" s="34"/>
      <c r="C5" s="34"/>
    </row>
    <row r="6" spans="1:14" x14ac:dyDescent="0.2">
      <c r="A6" s="116"/>
    </row>
    <row r="7" spans="1:14" x14ac:dyDescent="0.2">
      <c r="A7" s="112" t="s">
        <v>14</v>
      </c>
      <c r="B7" s="52" t="s">
        <v>41</v>
      </c>
      <c r="C7" s="13"/>
    </row>
    <row r="8" spans="1:14" x14ac:dyDescent="0.2">
      <c r="A8" s="138" t="s">
        <v>27</v>
      </c>
      <c r="B8" s="29"/>
      <c r="H8" s="2"/>
    </row>
    <row r="9" spans="1:14" x14ac:dyDescent="0.2">
      <c r="A9" s="113" t="s">
        <v>15</v>
      </c>
      <c r="B9" s="35"/>
      <c r="C9" s="5"/>
    </row>
    <row r="10" spans="1:14" x14ac:dyDescent="0.2">
      <c r="A10" s="113" t="s">
        <v>30</v>
      </c>
      <c r="B10" s="40"/>
      <c r="C10" s="5" t="s">
        <v>4</v>
      </c>
    </row>
    <row r="11" spans="1:14" x14ac:dyDescent="0.2">
      <c r="A11" s="113" t="s">
        <v>35</v>
      </c>
      <c r="B11" s="41"/>
      <c r="C11" s="4" t="s">
        <v>4</v>
      </c>
    </row>
    <row r="12" spans="1:14" x14ac:dyDescent="0.2">
      <c r="A12" s="113" t="s">
        <v>28</v>
      </c>
      <c r="B12" s="30"/>
      <c r="C12" s="6" t="s">
        <v>5</v>
      </c>
    </row>
    <row r="13" spans="1:14" x14ac:dyDescent="0.2">
      <c r="A13" s="113" t="s">
        <v>32</v>
      </c>
      <c r="B13" s="30"/>
      <c r="C13" s="6" t="s">
        <v>37</v>
      </c>
    </row>
    <row r="14" spans="1:14" x14ac:dyDescent="0.2">
      <c r="A14" s="113" t="s">
        <v>29</v>
      </c>
      <c r="B14" s="31"/>
      <c r="C14" s="4"/>
    </row>
    <row r="15" spans="1:14" x14ac:dyDescent="0.2">
      <c r="A15" s="113"/>
      <c r="B15" s="77"/>
      <c r="C15" s="4"/>
    </row>
    <row r="16" spans="1:14" x14ac:dyDescent="0.2">
      <c r="A16" s="114" t="s">
        <v>60</v>
      </c>
      <c r="B16" s="32"/>
      <c r="C16" s="4"/>
    </row>
    <row r="17" spans="1:9" x14ac:dyDescent="0.2">
      <c r="A17" s="113" t="s">
        <v>0</v>
      </c>
      <c r="B17" s="37"/>
      <c r="C17" s="60" t="s">
        <v>77</v>
      </c>
      <c r="D17" s="4"/>
      <c r="E17" s="4"/>
    </row>
    <row r="18" spans="1:9" x14ac:dyDescent="0.2">
      <c r="A18" s="113" t="s">
        <v>18</v>
      </c>
      <c r="B18" s="37"/>
      <c r="C18" s="56" t="s">
        <v>98</v>
      </c>
      <c r="D18" s="4"/>
      <c r="E18" s="4"/>
    </row>
    <row r="19" spans="1:9" x14ac:dyDescent="0.2">
      <c r="A19" s="117" t="s">
        <v>49</v>
      </c>
      <c r="B19" s="84"/>
      <c r="C19" s="6" t="s">
        <v>37</v>
      </c>
      <c r="D19" s="4"/>
      <c r="E19" s="4"/>
    </row>
    <row r="20" spans="1:9" x14ac:dyDescent="0.2">
      <c r="A20" s="118" t="s">
        <v>48</v>
      </c>
      <c r="B20" s="84"/>
      <c r="C20" s="6" t="s">
        <v>37</v>
      </c>
      <c r="D20" s="4"/>
      <c r="E20" s="4"/>
    </row>
    <row r="21" spans="1:9" x14ac:dyDescent="0.2">
      <c r="A21" s="118"/>
      <c r="D21" s="4"/>
      <c r="E21" s="4"/>
    </row>
    <row r="22" spans="1:9" x14ac:dyDescent="0.2">
      <c r="A22" s="112" t="s">
        <v>34</v>
      </c>
      <c r="B22" s="78" t="s">
        <v>71</v>
      </c>
      <c r="C22" s="52" t="s">
        <v>41</v>
      </c>
      <c r="D22" s="78" t="s">
        <v>72</v>
      </c>
      <c r="E22" s="4"/>
    </row>
    <row r="23" spans="1:9" x14ac:dyDescent="0.2">
      <c r="A23" s="116" t="s">
        <v>33</v>
      </c>
      <c r="B23" s="33"/>
      <c r="D23" s="33"/>
    </row>
    <row r="24" spans="1:9" x14ac:dyDescent="0.2">
      <c r="A24" s="116" t="s">
        <v>15</v>
      </c>
      <c r="B24" s="36"/>
      <c r="D24" s="36"/>
    </row>
    <row r="25" spans="1:9" x14ac:dyDescent="0.2">
      <c r="A25" s="116" t="s">
        <v>30</v>
      </c>
      <c r="B25" s="40"/>
      <c r="C25" s="24" t="s">
        <v>4</v>
      </c>
      <c r="D25" s="40"/>
      <c r="E25" s="24" t="s">
        <v>4</v>
      </c>
    </row>
    <row r="26" spans="1:9" x14ac:dyDescent="0.2">
      <c r="A26" s="116" t="s">
        <v>36</v>
      </c>
      <c r="B26" s="41"/>
      <c r="C26" s="24" t="s">
        <v>4</v>
      </c>
      <c r="D26" s="41"/>
      <c r="E26" s="24" t="s">
        <v>4</v>
      </c>
    </row>
    <row r="27" spans="1:9" x14ac:dyDescent="0.2">
      <c r="A27" s="148" t="s">
        <v>69</v>
      </c>
      <c r="B27" s="41"/>
      <c r="C27" s="56" t="s">
        <v>81</v>
      </c>
      <c r="D27" s="41"/>
      <c r="E27" s="56" t="s">
        <v>70</v>
      </c>
    </row>
    <row r="28" spans="1:9" x14ac:dyDescent="0.2">
      <c r="A28" s="113" t="s">
        <v>44</v>
      </c>
      <c r="C28" s="30"/>
      <c r="D28" s="56" t="s">
        <v>81</v>
      </c>
      <c r="E28" s="6"/>
    </row>
    <row r="29" spans="1:9" x14ac:dyDescent="0.2">
      <c r="A29" s="149" t="s">
        <v>73</v>
      </c>
      <c r="C29" s="30"/>
      <c r="D29" s="24" t="s">
        <v>74</v>
      </c>
      <c r="G29" s="24"/>
    </row>
    <row r="30" spans="1:9" ht="13.5" thickBot="1" x14ac:dyDescent="0.25">
      <c r="A30" s="115"/>
      <c r="B30" s="8"/>
      <c r="C30" s="6"/>
      <c r="D30" s="9"/>
      <c r="E30" s="4"/>
      <c r="F30" s="4"/>
      <c r="G30" s="60"/>
    </row>
    <row r="31" spans="1:9" x14ac:dyDescent="0.2">
      <c r="A31" s="150"/>
      <c r="B31" s="79" t="s">
        <v>14</v>
      </c>
      <c r="C31" s="139" t="s">
        <v>34</v>
      </c>
      <c r="D31" s="79" t="s">
        <v>45</v>
      </c>
      <c r="E31" s="161"/>
      <c r="F31" s="162"/>
      <c r="G31" s="79" t="s">
        <v>92</v>
      </c>
      <c r="H31" s="89" t="s">
        <v>99</v>
      </c>
      <c r="I31" s="167"/>
    </row>
    <row r="32" spans="1:9" x14ac:dyDescent="0.2">
      <c r="A32" s="133" t="s">
        <v>68</v>
      </c>
      <c r="B32" s="134" t="s">
        <v>90</v>
      </c>
      <c r="C32" s="140" t="s">
        <v>90</v>
      </c>
      <c r="D32" s="134" t="s">
        <v>90</v>
      </c>
      <c r="E32" s="135" t="s">
        <v>52</v>
      </c>
      <c r="F32" s="136" t="s">
        <v>91</v>
      </c>
      <c r="G32" s="168" t="s">
        <v>51</v>
      </c>
      <c r="H32" s="137" t="s">
        <v>51</v>
      </c>
      <c r="I32" s="167"/>
    </row>
    <row r="33" spans="1:9" x14ac:dyDescent="0.2">
      <c r="A33" s="151" t="s">
        <v>1</v>
      </c>
      <c r="B33" s="69">
        <f>IF(B11&gt;0,PMT(B16,B11,-(B9-B8*(0.9756-0.1187*(B10+B11)^0.5-0.0019*B13^0.5)^2))+B16*B8*(0.9756-0.1187*(B10+B11)^0.5-0.0019*B13^0.5)^2,0)*B14</f>
        <v>0</v>
      </c>
      <c r="C33" s="163">
        <f>IF(B26&gt;0,PMT(B16,B26,-(B24-B23*(0.9427-0.1111*(B25+B26)^0.5)^2))+B16*B23*(0.9427-0.1111^0.5)^2,0)+IF(D26&gt;0,PMT(B16,D26,-(D24-D23*(0.9427-0.1111*(D25+D26)^0.5)^2))+B16*D23*(0.9427-0.1111^0.5)^2,0)</f>
        <v>0</v>
      </c>
      <c r="D33" s="70">
        <f>B33+C33</f>
        <v>0</v>
      </c>
      <c r="E33" s="184" t="e">
        <f>G33*C$29</f>
        <v>#DIV/0!</v>
      </c>
      <c r="F33" s="175">
        <f>IF(C$28&gt;0,D33/C$28,0)</f>
        <v>0</v>
      </c>
      <c r="G33" s="176" t="e">
        <f>D33/(C$29*C$28/(B$27+D$27))</f>
        <v>#DIV/0!</v>
      </c>
      <c r="H33" s="92">
        <f>IF(D$27&gt;0,G33/D$27,0)</f>
        <v>0</v>
      </c>
      <c r="I33" s="167" t="s">
        <v>93</v>
      </c>
    </row>
    <row r="34" spans="1:9" x14ac:dyDescent="0.2">
      <c r="A34" s="151" t="s">
        <v>31</v>
      </c>
      <c r="B34" s="71">
        <f>0.005*B9*B14</f>
        <v>0</v>
      </c>
      <c r="C34" s="164">
        <f>0.005*(B24+D24)</f>
        <v>0</v>
      </c>
      <c r="D34" s="72">
        <f>B34+C34</f>
        <v>0</v>
      </c>
      <c r="E34" s="177" t="e">
        <f>G34*C$29</f>
        <v>#DIV/0!</v>
      </c>
      <c r="F34" s="178">
        <f>IF(C$28&gt;0,D34/C$28,0)</f>
        <v>0</v>
      </c>
      <c r="G34" s="179" t="e">
        <f>D34/(C$29*C$28/(B$27+D$27))</f>
        <v>#DIV/0!</v>
      </c>
      <c r="H34" s="93">
        <f t="shared" ref="H34:H43" si="0">IF(D$27&gt;0,G34/D$27,0)</f>
        <v>0</v>
      </c>
      <c r="I34" s="167" t="s">
        <v>94</v>
      </c>
    </row>
    <row r="35" spans="1:9" x14ac:dyDescent="0.2">
      <c r="A35" s="152" t="s">
        <v>2</v>
      </c>
      <c r="B35" s="38">
        <f>SUM(B33:B34)</f>
        <v>0</v>
      </c>
      <c r="C35" s="165">
        <f>SUM(C33:C34)</f>
        <v>0</v>
      </c>
      <c r="D35" s="73">
        <f>B35+C35</f>
        <v>0</v>
      </c>
      <c r="E35" s="82" t="e">
        <f>SUM(E33:E34)</f>
        <v>#DIV/0!</v>
      </c>
      <c r="F35" s="90">
        <f>SUM(F33:F34)</f>
        <v>0</v>
      </c>
      <c r="G35" s="68" t="e">
        <f t="shared" ref="G35" si="1">SUM(G33:G34)</f>
        <v>#DIV/0!</v>
      </c>
      <c r="H35" s="92">
        <f t="shared" si="0"/>
        <v>0</v>
      </c>
      <c r="I35" s="167"/>
    </row>
    <row r="36" spans="1:9" x14ac:dyDescent="0.2">
      <c r="A36" s="152"/>
      <c r="B36" s="38"/>
      <c r="C36" s="165"/>
      <c r="D36" s="73"/>
      <c r="E36" s="174"/>
      <c r="F36" s="180"/>
      <c r="G36" s="176"/>
      <c r="H36" s="92"/>
      <c r="I36" s="167"/>
    </row>
    <row r="37" spans="1:9" x14ac:dyDescent="0.2">
      <c r="A37" s="169" t="s">
        <v>3</v>
      </c>
      <c r="B37" s="170"/>
      <c r="C37" s="171"/>
      <c r="D37" s="172"/>
      <c r="E37" s="181"/>
      <c r="F37" s="182"/>
      <c r="G37" s="183"/>
      <c r="H37" s="173"/>
      <c r="I37" s="167"/>
    </row>
    <row r="38" spans="1:9" x14ac:dyDescent="0.2">
      <c r="A38" s="151" t="s">
        <v>11</v>
      </c>
      <c r="B38" s="74">
        <f>IF(B11&gt;0,((B8*0.007*((B13*(B10+B11)*0.001)^2-(B13*B10*0.001)^2))/B11)*B14,0)</f>
        <v>0</v>
      </c>
      <c r="C38" s="166">
        <f>IF(B26&gt;0,((B23*0.19*((B13*B14*(B25+B26)*0.001)^1.3-(B13*B14*B25*0.001)^1.3))/B26),0)+IF(D26&gt;0,((D23*0.19*((D13*D14*(D25+D26)*0.001)^1.3-(D13*D14*D25*0.001)^1.3))/D26),0)</f>
        <v>0</v>
      </c>
      <c r="D38" s="69">
        <f>B38+C38</f>
        <v>0</v>
      </c>
      <c r="E38" s="174" t="e">
        <f>G38*C$29</f>
        <v>#DIV/0!</v>
      </c>
      <c r="F38" s="175">
        <f>IF(C$28&gt;0,D38/C$28,0)</f>
        <v>0</v>
      </c>
      <c r="G38" s="176" t="e">
        <f>D38/(C$29*C$28/(B$27+D$27))</f>
        <v>#DIV/0!</v>
      </c>
      <c r="H38" s="92">
        <f t="shared" si="0"/>
        <v>0</v>
      </c>
      <c r="I38" s="167" t="s">
        <v>95</v>
      </c>
    </row>
    <row r="39" spans="1:9" x14ac:dyDescent="0.2">
      <c r="A39" s="151" t="s">
        <v>7</v>
      </c>
      <c r="B39" s="69">
        <f>B12*0.044*B13*B17*1.15*B14</f>
        <v>0</v>
      </c>
      <c r="C39" s="163"/>
      <c r="D39" s="69">
        <f>B39+C39</f>
        <v>0</v>
      </c>
      <c r="E39" s="174" t="e">
        <f>G39*C$29</f>
        <v>#DIV/0!</v>
      </c>
      <c r="F39" s="175">
        <f>IF(C$28&gt;0,D39/C$28,0)</f>
        <v>0</v>
      </c>
      <c r="G39" s="176" t="e">
        <f>D39/(C$29*C$28/(B$27+D$27))</f>
        <v>#DIV/0!</v>
      </c>
      <c r="H39" s="92">
        <f t="shared" si="0"/>
        <v>0</v>
      </c>
      <c r="I39" s="167" t="s">
        <v>96</v>
      </c>
    </row>
    <row r="40" spans="1:9" x14ac:dyDescent="0.2">
      <c r="A40" s="151" t="s">
        <v>12</v>
      </c>
      <c r="B40" s="76">
        <f>IF(B27+D27&gt;0,B18*(B14*B13+(B19+B20)*C28/(B27+D27)),0)</f>
        <v>0</v>
      </c>
      <c r="C40" s="165"/>
      <c r="D40" s="75">
        <f>B40+C40</f>
        <v>0</v>
      </c>
      <c r="E40" s="177" t="e">
        <f>G40*C$29</f>
        <v>#DIV/0!</v>
      </c>
      <c r="F40" s="178">
        <f>IF(C$28&gt;0,D40/C$28,0)</f>
        <v>0</v>
      </c>
      <c r="G40" s="179" t="e">
        <f>D40/(C$29*C$28/(B$27+D$27))</f>
        <v>#DIV/0!</v>
      </c>
      <c r="H40" s="93">
        <f t="shared" si="0"/>
        <v>0</v>
      </c>
      <c r="I40" s="167" t="s">
        <v>97</v>
      </c>
    </row>
    <row r="41" spans="1:9" x14ac:dyDescent="0.2">
      <c r="A41" s="152" t="s">
        <v>8</v>
      </c>
      <c r="B41" s="38">
        <f>SUM(B38:B40)</f>
        <v>0</v>
      </c>
      <c r="C41" s="165">
        <f>SUM(C38:C40)</f>
        <v>0</v>
      </c>
      <c r="D41" s="38">
        <f>B41+C41</f>
        <v>0</v>
      </c>
      <c r="E41" s="82" t="e">
        <f>SUM(E38:E40)</f>
        <v>#DIV/0!</v>
      </c>
      <c r="F41" s="90">
        <f>SUM(F38:F40)</f>
        <v>0</v>
      </c>
      <c r="G41" s="68" t="e">
        <f t="shared" ref="G41" si="2">SUM(G38:G40)</f>
        <v>#DIV/0!</v>
      </c>
      <c r="H41" s="92">
        <f t="shared" si="0"/>
        <v>0</v>
      </c>
    </row>
    <row r="42" spans="1:9" x14ac:dyDescent="0.2">
      <c r="A42" s="152"/>
      <c r="B42" s="39"/>
      <c r="C42" s="165"/>
      <c r="D42" s="43"/>
      <c r="E42" s="174"/>
      <c r="F42" s="90"/>
      <c r="G42" s="176"/>
      <c r="H42" s="92"/>
    </row>
    <row r="43" spans="1:9" ht="13.5" thickBot="1" x14ac:dyDescent="0.25">
      <c r="A43" s="153" t="s">
        <v>10</v>
      </c>
      <c r="B43" s="44">
        <f>B35+B41</f>
        <v>0</v>
      </c>
      <c r="C43" s="147">
        <f>C35+C41</f>
        <v>0</v>
      </c>
      <c r="D43" s="44">
        <f>B43+C43</f>
        <v>0</v>
      </c>
      <c r="E43" s="83" t="e">
        <f>E35+E41</f>
        <v>#DIV/0!</v>
      </c>
      <c r="F43" s="91">
        <f>F35+F41</f>
        <v>0</v>
      </c>
      <c r="G43" s="81" t="e">
        <f t="shared" ref="G43" si="3">G35+G41</f>
        <v>#DIV/0!</v>
      </c>
      <c r="H43" s="94">
        <f t="shared" si="0"/>
        <v>0</v>
      </c>
    </row>
    <row r="44" spans="1:9" x14ac:dyDescent="0.2">
      <c r="A44" s="116"/>
      <c r="B44" s="1"/>
      <c r="D44" s="1"/>
      <c r="F44" s="1"/>
    </row>
    <row r="45" spans="1:9" x14ac:dyDescent="0.2">
      <c r="A45" s="116"/>
      <c r="B45" s="1"/>
      <c r="D45" s="1"/>
      <c r="F45" s="1"/>
    </row>
    <row r="46" spans="1:9" s="24" customFormat="1" x14ac:dyDescent="0.2">
      <c r="A46" s="123" t="s">
        <v>88</v>
      </c>
      <c r="B46" s="21"/>
      <c r="C46" s="22"/>
      <c r="D46" s="23"/>
      <c r="E46" s="23"/>
      <c r="F46" s="23"/>
      <c r="G46" s="23"/>
    </row>
    <row r="47" spans="1:9" s="24" customFormat="1" x14ac:dyDescent="0.2">
      <c r="A47" s="160" t="s">
        <v>39</v>
      </c>
      <c r="B47" s="25"/>
      <c r="C47" s="25"/>
      <c r="E47" s="25"/>
      <c r="F47" s="25"/>
      <c r="G47" s="25"/>
    </row>
    <row r="48" spans="1:9" s="24" customFormat="1" x14ac:dyDescent="0.2">
      <c r="A48" s="124" t="s">
        <v>40</v>
      </c>
      <c r="E48" s="25"/>
      <c r="F48" s="25"/>
      <c r="G48" s="25"/>
    </row>
    <row r="49" spans="1:12" s="18" customFormat="1" x14ac:dyDescent="0.2">
      <c r="A49" s="125">
        <f ca="1">TODAY()</f>
        <v>44251</v>
      </c>
      <c r="B49" s="101"/>
      <c r="C49" s="26"/>
      <c r="D49" s="26"/>
      <c r="E49" s="26"/>
      <c r="F49" s="27"/>
      <c r="G49" s="26"/>
    </row>
    <row r="51" spans="1:12" ht="13.5" customHeight="1" x14ac:dyDescent="0.2">
      <c r="A51" s="128" t="s">
        <v>76</v>
      </c>
      <c r="B51" s="127"/>
      <c r="C51" s="127"/>
      <c r="D51" s="127"/>
      <c r="E51" s="127"/>
      <c r="F51" s="127"/>
      <c r="G51" s="127"/>
      <c r="H51" s="53"/>
      <c r="I51" s="53"/>
      <c r="J51" s="53"/>
      <c r="K51" s="53"/>
      <c r="L51" s="53"/>
    </row>
    <row r="52" spans="1:12" x14ac:dyDescent="0.2">
      <c r="A52" s="127"/>
      <c r="B52" s="127"/>
      <c r="C52" s="127"/>
      <c r="D52" s="127"/>
      <c r="E52" s="127"/>
      <c r="F52" s="127"/>
      <c r="G52" s="127"/>
      <c r="H52" s="53"/>
      <c r="I52" s="53"/>
      <c r="J52" s="53"/>
      <c r="K52" s="53"/>
      <c r="L52" s="53"/>
    </row>
    <row r="53" spans="1:12" ht="18" customHeight="1" x14ac:dyDescent="0.2">
      <c r="A53" s="127"/>
      <c r="B53" s="127"/>
      <c r="C53" s="127"/>
      <c r="D53" s="127"/>
      <c r="E53" s="127"/>
      <c r="F53" s="127"/>
      <c r="G53" s="127"/>
      <c r="H53" s="53"/>
      <c r="I53" s="53"/>
      <c r="J53" s="53"/>
      <c r="K53" s="53"/>
      <c r="L53" s="53"/>
    </row>
  </sheetData>
  <sheetProtection sheet="1" objects="1" scenarios="1"/>
  <conditionalFormatting sqref="B33:H43">
    <cfRule type="containsErrors" dxfId="0" priority="1">
      <formula>ISERROR(B33)</formula>
    </cfRule>
  </conditionalFormatting>
  <dataValidations count="1">
    <dataValidation allowBlank="1" showInputMessage="1" showErrorMessage="1" prompt="Enter 0 if purchased new." sqref="B25 D25 B10"/>
  </dataValidations>
  <hyperlinks>
    <hyperlink ref="A3:B3" r:id="rId1" display="See Estimating Farm Machinery Costs for more information."/>
    <hyperlink ref="A2:C2" r:id="rId2" display="Ag Decision Maker -- Iowa State University Extension and Outreach"/>
    <hyperlink ref="A47" r:id="rId3"/>
  </hyperlinks>
  <pageMargins left="0.75" right="0.75" top="0.75" bottom="0.75" header="0.5" footer="0.5"/>
  <pageSetup scale="67" orientation="portrait" r:id="rId4"/>
  <headerFooter alignWithMargins="0">
    <oddHeader>&amp;LIowa State University Extension and Outreach&amp;RAg Decision Maker File A3-29</oddHeader>
    <oddFooter>&amp;Lhttp://www.extension.iastate.edu/agdm/crops/xls/a3-29graintransportation.xlsx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Truck Example</vt:lpstr>
      <vt:lpstr>Truck Blank</vt:lpstr>
      <vt:lpstr>Wagon Example</vt:lpstr>
      <vt:lpstr>Wagon Blank</vt:lpstr>
      <vt:lpstr>'Truck Blank'!Print_Area</vt:lpstr>
      <vt:lpstr>'Truck Example'!Print_Area</vt:lpstr>
      <vt:lpstr>'Wagon Blank'!Print_Area</vt:lpstr>
      <vt:lpstr>'Wagon Example'!Print_Area</vt:lpstr>
    </vt:vector>
  </TitlesOfParts>
  <Company>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</dc:creator>
  <cp:lastModifiedBy>Johanns, Ann M [ECONA]</cp:lastModifiedBy>
  <cp:lastPrinted>2021-02-24T16:41:19Z</cp:lastPrinted>
  <dcterms:created xsi:type="dcterms:W3CDTF">2001-03-29T20:35:00Z</dcterms:created>
  <dcterms:modified xsi:type="dcterms:W3CDTF">2021-02-24T16:47:00Z</dcterms:modified>
</cp:coreProperties>
</file>